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12- Diciembre 2022\Contabilidad\"/>
    </mc:Choice>
  </mc:AlternateContent>
  <xr:revisionPtr revIDLastSave="0" documentId="13_ncr:1_{E0C5FDA2-48EA-42C3-987C-610AA726A000}" xr6:coauthVersionLast="36" xr6:coauthVersionMax="36" xr10:uidLastSave="{00000000-0000-0000-0000-000000000000}"/>
  <bookViews>
    <workbookView xWindow="-120" yWindow="-120" windowWidth="15255" windowHeight="6735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2" l="1"/>
  <c r="Q56" i="2"/>
  <c r="Q57" i="2"/>
  <c r="Q58" i="2"/>
  <c r="Q59" i="2"/>
  <c r="Q60" i="2"/>
  <c r="Q61" i="2"/>
  <c r="Q62" i="2"/>
  <c r="Q63" i="2"/>
  <c r="Q20" i="2"/>
  <c r="Q21" i="2"/>
  <c r="Q22" i="2"/>
  <c r="Q23" i="2"/>
  <c r="Q24" i="2"/>
  <c r="Q25" i="2"/>
  <c r="Q26" i="2"/>
  <c r="Q27" i="2"/>
  <c r="Q19" i="2"/>
  <c r="Q14" i="2"/>
  <c r="Q15" i="2"/>
  <c r="Q16" i="2"/>
  <c r="Q17" i="2"/>
  <c r="Q13" i="2"/>
  <c r="C85" i="2"/>
  <c r="D85" i="2"/>
  <c r="E85" i="2"/>
  <c r="F85" i="2"/>
  <c r="G85" i="2"/>
  <c r="H85" i="2"/>
  <c r="I85" i="2"/>
  <c r="J85" i="2"/>
  <c r="K85" i="2"/>
  <c r="L85" i="2"/>
  <c r="M85" i="2"/>
  <c r="D11" i="2"/>
  <c r="E11" i="2"/>
  <c r="F11" i="2"/>
  <c r="G11" i="2"/>
  <c r="H11" i="2"/>
  <c r="I11" i="2"/>
  <c r="J11" i="2"/>
  <c r="K11" i="2"/>
  <c r="L11" i="2"/>
  <c r="M11" i="2"/>
  <c r="C11" i="2"/>
  <c r="D83" i="2" l="1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C83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C80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C76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C72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C69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C6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C54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C38" i="2"/>
  <c r="Q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C18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C12" i="2"/>
  <c r="P11" i="2" l="1"/>
  <c r="P85" i="2"/>
  <c r="O85" i="2"/>
  <c r="O11" i="2"/>
  <c r="N85" i="2"/>
  <c r="N11" i="2"/>
  <c r="Q12" i="2"/>
  <c r="Q84" i="2" l="1"/>
  <c r="Q82" i="2"/>
  <c r="Q81" i="2"/>
  <c r="Q78" i="2"/>
  <c r="Q79" i="2"/>
  <c r="Q74" i="2"/>
  <c r="Q75" i="2"/>
  <c r="Q77" i="2"/>
  <c r="Q73" i="2"/>
  <c r="Q71" i="2"/>
  <c r="Q70" i="2"/>
  <c r="Q66" i="2"/>
  <c r="Q67" i="2"/>
  <c r="Q68" i="2"/>
  <c r="Q65" i="2"/>
  <c r="Q48" i="2"/>
  <c r="Q49" i="2"/>
  <c r="Q50" i="2"/>
  <c r="Q51" i="2"/>
  <c r="Q52" i="2"/>
  <c r="Q53" i="2"/>
  <c r="Q47" i="2"/>
  <c r="Q41" i="2"/>
  <c r="Q40" i="2"/>
  <c r="Q42" i="2"/>
  <c r="Q43" i="2"/>
  <c r="Q44" i="2"/>
  <c r="Q45" i="2"/>
  <c r="Q30" i="2"/>
  <c r="Q31" i="2"/>
  <c r="Q32" i="2"/>
  <c r="Q33" i="2"/>
  <c r="Q34" i="2"/>
  <c r="Q35" i="2"/>
  <c r="Q36" i="2"/>
  <c r="Q37" i="2"/>
  <c r="Q29" i="2"/>
  <c r="Q39" i="2"/>
  <c r="D23" i="2"/>
  <c r="C26" i="2"/>
  <c r="C48" i="2"/>
  <c r="D48" i="2"/>
  <c r="Q28" i="2" l="1"/>
  <c r="Q85" i="2" s="1"/>
  <c r="K3" i="2"/>
  <c r="Q11" i="2" l="1"/>
  <c r="D47" i="2" l="1"/>
  <c r="D46" i="2"/>
  <c r="C46" i="2"/>
  <c r="C47" i="2"/>
</calcChain>
</file>

<file path=xl/sharedStrings.xml><?xml version="1.0" encoding="utf-8"?>
<sst xmlns="http://schemas.openxmlformats.org/spreadsheetml/2006/main" count="116" uniqueCount="116">
  <si>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</si>
  <si>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</si>
  <si>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</si>
  <si>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</si>
  <si>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</si>
  <si>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</si>
  <si>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</si>
  <si>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</si>
  <si>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</si>
  <si>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</si>
  <si>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</si>
  <si>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</si>
  <si>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</si>
  <si>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</si>
  <si>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</si>
  <si>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</si>
  <si>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</si>
  <si>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</si>
  <si>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</si>
  <si>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</si>
  <si>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</si>
  <si>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</si>
  <si>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</si>
  <si>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</si>
  <si>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</si>
  <si>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</si>
  <si>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</si>
  <si>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</si>
  <si>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</si>
  <si>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</si>
  <si>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</si>
  <si>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</si>
  <si>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</si>
  <si>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</si>
  <si>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</si>
  <si>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</si>
  <si>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</si>
  <si>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</si>
  <si>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</si>
  <si>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</si>
  <si>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</si>
  <si>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</si>
  <si>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</si>
  <si>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</si>
  <si>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</si>
  <si>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</si>
  <si>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</si>
  <si>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</si>
  <si>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</si>
  <si>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</si>
  <si>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</si>
  <si>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</si>
  <si>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</si>
  <si>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</si>
  <si>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</si>
  <si>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</si>
  <si>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</si>
  <si>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</si>
  <si>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</si>
  <si>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</si>
  <si>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</si>
  <si>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</si>
  <si>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</si>
  <si>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</si>
  <si>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</si>
  <si>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</si>
  <si>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</si>
  <si>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</si>
  <si>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</si>
  <si>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</si>
  <si>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</si>
  <si>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</si>
  <si>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</si>
  <si>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</si>
  <si>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</si>
  <si>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</si>
  <si>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</si>
  <si>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</si>
  <si>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</si>
  <si>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</si>
  <si>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</si>
  <si>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</si>
  <si>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</si>
  <si>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</si>
  <si>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</si>
  <si>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</si>
  <si>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</si>
  <si>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</si>
  <si>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</si>
  <si>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</si>
  <si>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</si>
  <si>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</si>
  <si>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</si>
  <si>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</si>
  <si>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</si>
  <si>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</si>
  <si>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</si>
  <si>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</si>
  <si>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</si>
  <si>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</si>
  <si>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</si>
  <si>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</si>
  <si>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</si>
  <si>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</si>
  <si>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</si>
  <si>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</si>
  <si>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</si>
  <si>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</si>
  <si>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</si>
  <si>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</si>
  <si>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</si>
  <si>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</si>
  <si>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</si>
  <si>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</si>
  <si>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Fecha de registro: hasta el  30  de septiembre 2022.</t>
  </si>
  <si>
    <t>Fecha de imputación: hasta el 30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</si>
</sst>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8" fillId="0" borderId="0" xfId="1" applyFont="1"/>
    <xf numFmtId="43" fontId="7" fillId="3" borderId="3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3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43" fontId="6" fillId="0" borderId="0" xfId="0" applyNumberFormat="1" applyFont="1" applyBorder="1" applyAlignment="1">
      <alignment vertical="center" wrapText="1"/>
    </xf>
    <xf numFmtId="164" fontId="14" fillId="4" borderId="0" xfId="0" applyNumberFormat="1" applyFont="1" applyFill="1" applyBorder="1"/>
    <xf numFmtId="43" fontId="8" fillId="0" borderId="0" xfId="0" applyNumberFormat="1" applyFont="1"/>
    <xf numFmtId="164" fontId="6" fillId="4" borderId="0" xfId="0" applyNumberFormat="1" applyFont="1" applyFill="1" applyBorder="1"/>
    <xf numFmtId="164" fontId="15" fillId="4" borderId="0" xfId="0" applyNumberFormat="1" applyFont="1" applyFill="1" applyBorder="1"/>
    <xf numFmtId="43" fontId="8" fillId="0" borderId="7" xfId="1" applyFont="1" applyBorder="1" applyAlignment="1">
      <alignment vertical="center" wrapText="1"/>
    </xf>
    <xf numFmtId="43" fontId="8" fillId="0" borderId="7" xfId="1" applyFont="1" applyBorder="1" applyAlignment="1">
      <alignment horizontal="left" vertical="center" wrapText="1"/>
    </xf>
    <xf numFmtId="43" fontId="8" fillId="0" borderId="7" xfId="1" applyFont="1" applyBorder="1"/>
    <xf numFmtId="43" fontId="7" fillId="6" borderId="3" xfId="1" applyFont="1" applyFill="1" applyBorder="1" applyAlignment="1">
      <alignment vertical="center" wrapText="1"/>
    </xf>
    <xf numFmtId="43" fontId="8" fillId="2" borderId="3" xfId="1" applyFont="1" applyFill="1" applyBorder="1" applyAlignment="1">
      <alignment vertical="center" wrapText="1"/>
    </xf>
    <xf numFmtId="43" fontId="16" fillId="0" borderId="0" xfId="0" applyNumberFormat="1" applyFont="1"/>
    <xf numFmtId="0" fontId="13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7" fillId="5" borderId="6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104405</xdr:colOff>
      <xdr:row>1</xdr:row>
      <xdr:rowOff>457200</xdr:rowOff>
    </xdr:from>
    <xdr:to>
      <xdr:col>1</xdr:col>
      <xdr:colOff>5700837</xdr:colOff>
      <xdr:row>6</xdr:row>
      <xdr:rowOff>79375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405" y="949325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466726</xdr:colOff>
      <xdr:row>0</xdr:row>
      <xdr:rowOff>1</xdr:rowOff>
    </xdr:from>
    <xdr:to>
      <xdr:col>7</xdr:col>
      <xdr:colOff>777875</xdr:colOff>
      <xdr:row>2</xdr:row>
      <xdr:rowOff>381000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6" y="1"/>
          <a:ext cx="4279899" cy="13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9"/>
  <sheetViews>
    <sheetView showGridLines="0" tabSelected="1" zoomScale="60" zoomScaleNormal="60" workbookViewId="0">
      <selection activeCell="N25" sqref="N25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>
      <c r="P1" s="6"/>
      <c r="Q1" s="6"/>
    </row>
    <row r="2" spans="2:17" ht="39" customHeight="1" x14ac:dyDescent="0.85">
      <c r="P2" s="6"/>
      <c r="Q2" s="6"/>
    </row>
    <row r="3" spans="2:17" ht="39" customHeight="1" x14ac:dyDescent="0.85">
      <c r="K3" s="44">
        <f>+K11-5903363.9</f>
        <v>0</v>
      </c>
      <c r="P3" s="6"/>
      <c r="Q3" s="6"/>
    </row>
    <row r="4" spans="2:17" ht="39" customHeight="1" x14ac:dyDescent="0.85">
      <c r="B4" s="53" t="s">
        <v>92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6"/>
      <c r="Q4" s="6"/>
    </row>
    <row r="5" spans="2:17" ht="39" customHeight="1" x14ac:dyDescent="0.85">
      <c r="B5" s="53" t="s">
        <v>93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"/>
      <c r="Q5" s="6"/>
    </row>
    <row r="6" spans="2:17" ht="39" customHeight="1" x14ac:dyDescent="0.85">
      <c r="B6" s="53" t="s">
        <v>97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7"/>
      <c r="Q6" s="57"/>
    </row>
    <row r="7" spans="2:17" ht="39" customHeight="1" x14ac:dyDescent="0.85">
      <c r="B7" s="53" t="s">
        <v>94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7"/>
      <c r="Q7" s="57"/>
    </row>
    <row r="8" spans="2:17" ht="39" customHeight="1" x14ac:dyDescent="0.85">
      <c r="B8" s="53" t="s">
        <v>95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2"/>
      <c r="Q8" s="42"/>
    </row>
    <row r="9" spans="2:17" s="38" customFormat="1" ht="53.45" customHeight="1" x14ac:dyDescent="0.25">
      <c r="B9" s="55" t="s">
        <v>66</v>
      </c>
      <c r="C9" s="56" t="s">
        <v>91</v>
      </c>
      <c r="D9" s="56" t="s">
        <v>90</v>
      </c>
      <c r="E9" s="54" t="s">
        <v>89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2:17" s="40" customFormat="1" ht="27.75" customHeight="1" x14ac:dyDescent="0.25">
      <c r="B10" s="55"/>
      <c r="C10" s="56"/>
      <c r="D10" s="56"/>
      <c r="E10" s="39" t="s">
        <v>77</v>
      </c>
      <c r="F10" s="39" t="s">
        <v>78</v>
      </c>
      <c r="G10" s="39" t="s">
        <v>79</v>
      </c>
      <c r="H10" s="39" t="s">
        <v>80</v>
      </c>
      <c r="I10" s="39" t="s">
        <v>81</v>
      </c>
      <c r="J10" s="39" t="s">
        <v>82</v>
      </c>
      <c r="K10" s="39" t="s">
        <v>83</v>
      </c>
      <c r="L10" s="39" t="s">
        <v>84</v>
      </c>
      <c r="M10" s="39" t="s">
        <v>85</v>
      </c>
      <c r="N10" s="39" t="s">
        <v>86</v>
      </c>
      <c r="O10" s="39" t="s">
        <v>87</v>
      </c>
      <c r="P10" s="39" t="s">
        <v>88</v>
      </c>
      <c r="Q10" s="39" t="s">
        <v>76</v>
      </c>
    </row>
    <row r="11" spans="2:17" s="6" customFormat="1" ht="27.75" customHeight="1" x14ac:dyDescent="0.25">
      <c r="B11" s="5" t="s">
        <v>0</v>
      </c>
      <c r="C11" s="18">
        <f>+C12+C18+C28+C38+C54</f>
        <v>70594062</v>
      </c>
      <c r="D11" s="18">
        <f t="shared" ref="D11:Q11" si="0">+D12+D18+D28+D38+D54</f>
        <v>281537125.14999998</v>
      </c>
      <c r="E11" s="18">
        <f t="shared" si="0"/>
        <v>4635470.84</v>
      </c>
      <c r="F11" s="18">
        <f t="shared" si="0"/>
        <v>5083392.57</v>
      </c>
      <c r="G11" s="18">
        <f t="shared" si="0"/>
        <v>5028076.5</v>
      </c>
      <c r="H11" s="18">
        <f t="shared" si="0"/>
        <v>4921175.6899999995</v>
      </c>
      <c r="I11" s="18">
        <f t="shared" si="0"/>
        <v>8747093.6500000004</v>
      </c>
      <c r="J11" s="18">
        <f t="shared" si="0"/>
        <v>5521294.9900000002</v>
      </c>
      <c r="K11" s="18">
        <f t="shared" si="0"/>
        <v>5903363.8999999994</v>
      </c>
      <c r="L11" s="18">
        <f t="shared" si="0"/>
        <v>5541500.8399999999</v>
      </c>
      <c r="M11" s="18">
        <f t="shared" si="0"/>
        <v>5381713.9999999991</v>
      </c>
      <c r="N11" s="18">
        <f t="shared" si="0"/>
        <v>44327771.149999999</v>
      </c>
      <c r="O11" s="18">
        <f t="shared" si="0"/>
        <v>10147425.58</v>
      </c>
      <c r="P11" s="18">
        <f t="shared" si="0"/>
        <v>23749187.919999998</v>
      </c>
      <c r="Q11" s="18">
        <f t="shared" si="0"/>
        <v>128987467.63000001</v>
      </c>
    </row>
    <row r="12" spans="2:17" s="6" customFormat="1" ht="27.75" customHeight="1" x14ac:dyDescent="0.25">
      <c r="B12" s="7" t="s">
        <v>1</v>
      </c>
      <c r="C12" s="33">
        <f>+C13+C14+C17+C16+C15</f>
        <v>59343525</v>
      </c>
      <c r="D12" s="33">
        <f t="shared" ref="D12:P12" si="1">+D13+D14+D17+D16+D15</f>
        <v>67238525</v>
      </c>
      <c r="E12" s="33">
        <f t="shared" si="1"/>
        <v>4221025.71</v>
      </c>
      <c r="F12" s="33">
        <f t="shared" si="1"/>
        <v>4221025.71</v>
      </c>
      <c r="G12" s="33">
        <f t="shared" si="1"/>
        <v>4250958.79</v>
      </c>
      <c r="H12" s="33">
        <f t="shared" si="1"/>
        <v>4309205.58</v>
      </c>
      <c r="I12" s="33">
        <f t="shared" si="1"/>
        <v>7905205.7999999998</v>
      </c>
      <c r="J12" s="33">
        <f t="shared" si="1"/>
        <v>4376939.88</v>
      </c>
      <c r="K12" s="33">
        <f t="shared" si="1"/>
        <v>4268011.5999999996</v>
      </c>
      <c r="L12" s="33">
        <f t="shared" si="1"/>
        <v>4410167.0999999996</v>
      </c>
      <c r="M12" s="33">
        <f t="shared" si="1"/>
        <v>4307919.88</v>
      </c>
      <c r="N12" s="33">
        <f t="shared" si="1"/>
        <v>8034111.6100000003</v>
      </c>
      <c r="O12" s="33">
        <f t="shared" si="1"/>
        <v>8355024.0999999996</v>
      </c>
      <c r="P12" s="33">
        <f t="shared" si="1"/>
        <v>4635735.43</v>
      </c>
      <c r="Q12" s="33">
        <f>+Q13+Q14+Q17+Q16+Q15</f>
        <v>63295331.189999998</v>
      </c>
    </row>
    <row r="13" spans="2:17" s="6" customFormat="1" ht="27.75" customHeight="1" x14ac:dyDescent="0.25">
      <c r="B13" s="8" t="s">
        <v>2</v>
      </c>
      <c r="C13" s="9">
        <v>51662000</v>
      </c>
      <c r="D13" s="9">
        <v>51492922.009999998</v>
      </c>
      <c r="E13" s="9">
        <v>3676000</v>
      </c>
      <c r="F13" s="9">
        <v>3676000</v>
      </c>
      <c r="G13" s="9">
        <v>3702922.01</v>
      </c>
      <c r="H13" s="9">
        <v>3753000</v>
      </c>
      <c r="I13" s="9">
        <v>3753000</v>
      </c>
      <c r="J13" s="9">
        <v>3793000</v>
      </c>
      <c r="K13" s="9">
        <v>3655000</v>
      </c>
      <c r="L13" s="9">
        <v>3827270.42</v>
      </c>
      <c r="M13" s="9">
        <v>3733000</v>
      </c>
      <c r="N13" s="9">
        <v>3812195.2</v>
      </c>
      <c r="O13" s="9">
        <v>7755005.3399999999</v>
      </c>
      <c r="P13" s="9">
        <v>3900000</v>
      </c>
      <c r="Q13" s="28">
        <f>SUM(E13:P13)</f>
        <v>49036392.969999999</v>
      </c>
    </row>
    <row r="14" spans="2:17" s="6" customFormat="1" ht="27.75" customHeight="1" x14ac:dyDescent="0.25">
      <c r="B14" s="8" t="s">
        <v>3</v>
      </c>
      <c r="C14" s="9">
        <v>547000</v>
      </c>
      <c r="D14" s="9">
        <v>8611077.9900000002</v>
      </c>
      <c r="E14" s="9">
        <v>0</v>
      </c>
      <c r="F14" s="9">
        <v>0</v>
      </c>
      <c r="G14" s="9">
        <v>0</v>
      </c>
      <c r="H14" s="9">
        <v>0</v>
      </c>
      <c r="I14" s="9">
        <v>3596000</v>
      </c>
      <c r="J14" s="9">
        <v>22000</v>
      </c>
      <c r="K14" s="9">
        <v>72000</v>
      </c>
      <c r="L14" s="9">
        <v>22000</v>
      </c>
      <c r="M14" s="9">
        <v>22000</v>
      </c>
      <c r="N14" s="9">
        <v>3661633.33</v>
      </c>
      <c r="O14" s="9">
        <v>22000</v>
      </c>
      <c r="P14" s="9">
        <v>142666.67000000001</v>
      </c>
      <c r="Q14" s="28">
        <f t="shared" ref="Q14:Q17" si="2">SUM(E14:P14)</f>
        <v>7560300</v>
      </c>
    </row>
    <row r="15" spans="2:17" s="6" customFormat="1" ht="27.75" customHeight="1" x14ac:dyDescent="0.2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28">
        <f t="shared" si="2"/>
        <v>0</v>
      </c>
    </row>
    <row r="16" spans="2:17" s="6" customFormat="1" ht="27.75" customHeight="1" x14ac:dyDescent="0.25">
      <c r="B16" s="8" t="s">
        <v>5</v>
      </c>
      <c r="C16" s="9">
        <v>45000</v>
      </c>
      <c r="D16" s="9">
        <v>45000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15000</v>
      </c>
      <c r="Q16" s="28">
        <f t="shared" si="2"/>
        <v>15000</v>
      </c>
    </row>
    <row r="17" spans="2:17" s="6" customFormat="1" ht="27.75" customHeight="1" x14ac:dyDescent="0.25">
      <c r="B17" s="8" t="s">
        <v>6</v>
      </c>
      <c r="C17" s="9">
        <v>7089525</v>
      </c>
      <c r="D17" s="9">
        <v>7089525</v>
      </c>
      <c r="E17" s="9">
        <v>545025.71</v>
      </c>
      <c r="F17" s="9">
        <v>545025.71</v>
      </c>
      <c r="G17" s="9">
        <v>548036.78</v>
      </c>
      <c r="H17" s="9">
        <v>556205.57999999996</v>
      </c>
      <c r="I17" s="9">
        <v>556205.80000000005</v>
      </c>
      <c r="J17" s="9">
        <v>561939.88</v>
      </c>
      <c r="K17" s="9">
        <v>541011.6</v>
      </c>
      <c r="L17" s="9">
        <v>560896.68000000005</v>
      </c>
      <c r="M17" s="9">
        <v>552919.88</v>
      </c>
      <c r="N17" s="9">
        <v>560283.07999999996</v>
      </c>
      <c r="O17" s="9">
        <v>578018.76</v>
      </c>
      <c r="P17" s="9">
        <v>578068.76</v>
      </c>
      <c r="Q17" s="28">
        <f t="shared" si="2"/>
        <v>6683638.2199999997</v>
      </c>
    </row>
    <row r="18" spans="2:17" s="6" customFormat="1" ht="27.75" customHeight="1" x14ac:dyDescent="0.25">
      <c r="B18" s="7" t="s">
        <v>7</v>
      </c>
      <c r="C18" s="34">
        <f>+C19+C21+C23+C24+C25+C20+C22+C26+C27</f>
        <v>7437037</v>
      </c>
      <c r="D18" s="34">
        <f t="shared" ref="D18:Q18" si="3">+D19+D21+D23+D24+D25+D20+D22+D26+D27</f>
        <v>209644090.94999999</v>
      </c>
      <c r="E18" s="34">
        <f t="shared" si="3"/>
        <v>414445.13</v>
      </c>
      <c r="F18" s="34">
        <f t="shared" si="3"/>
        <v>387957.20999999996</v>
      </c>
      <c r="G18" s="34">
        <f t="shared" si="3"/>
        <v>459512.09</v>
      </c>
      <c r="H18" s="34">
        <f t="shared" si="3"/>
        <v>607433.51</v>
      </c>
      <c r="I18" s="34">
        <f t="shared" si="3"/>
        <v>839087.85000000009</v>
      </c>
      <c r="J18" s="34">
        <f t="shared" si="3"/>
        <v>585986.02</v>
      </c>
      <c r="K18" s="34">
        <f t="shared" si="3"/>
        <v>519545.03</v>
      </c>
      <c r="L18" s="34">
        <f t="shared" si="3"/>
        <v>728105.72</v>
      </c>
      <c r="M18" s="34">
        <f t="shared" si="3"/>
        <v>722212.56</v>
      </c>
      <c r="N18" s="34">
        <f t="shared" si="3"/>
        <v>36291159.539999999</v>
      </c>
      <c r="O18" s="34">
        <f t="shared" si="3"/>
        <v>1565284.04</v>
      </c>
      <c r="P18" s="34">
        <f t="shared" si="3"/>
        <v>18713022.919999998</v>
      </c>
      <c r="Q18" s="34">
        <f t="shared" si="3"/>
        <v>61833751.620000005</v>
      </c>
    </row>
    <row r="19" spans="2:17" s="6" customFormat="1" ht="27.75" customHeight="1" x14ac:dyDescent="0.25">
      <c r="B19" s="8" t="s">
        <v>8</v>
      </c>
      <c r="C19" s="9">
        <v>1502000</v>
      </c>
      <c r="D19" s="9">
        <v>1502000</v>
      </c>
      <c r="E19" s="9">
        <v>67782.75</v>
      </c>
      <c r="F19" s="9">
        <v>63089.39</v>
      </c>
      <c r="G19" s="9">
        <v>111860.57</v>
      </c>
      <c r="H19" s="9">
        <v>121531.07</v>
      </c>
      <c r="I19" s="9">
        <v>117410.52</v>
      </c>
      <c r="J19" s="9">
        <v>120867.69</v>
      </c>
      <c r="K19" s="9">
        <v>115078.2</v>
      </c>
      <c r="L19" s="9">
        <v>123879.59</v>
      </c>
      <c r="M19" s="9">
        <v>120735.62</v>
      </c>
      <c r="N19" s="9">
        <v>121983.32</v>
      </c>
      <c r="O19" s="9">
        <v>115293.02</v>
      </c>
      <c r="P19" s="9">
        <v>118585.9</v>
      </c>
      <c r="Q19" s="28">
        <f>SUM(E19:P19)</f>
        <v>1318097.6399999999</v>
      </c>
    </row>
    <row r="20" spans="2:17" s="6" customFormat="1" ht="27.75" customHeight="1" x14ac:dyDescent="0.25">
      <c r="B20" s="8" t="s">
        <v>9</v>
      </c>
      <c r="C20" s="9">
        <v>0</v>
      </c>
      <c r="D20" s="9">
        <v>68000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109799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28">
        <f t="shared" ref="Q20:Q27" si="4">SUM(E20:P20)</f>
        <v>109799</v>
      </c>
    </row>
    <row r="21" spans="2:17" s="6" customFormat="1" ht="27.75" customHeight="1" x14ac:dyDescent="0.25">
      <c r="B21" s="8" t="s">
        <v>10</v>
      </c>
      <c r="C21" s="9">
        <v>901118</v>
      </c>
      <c r="D21" s="9">
        <v>901118</v>
      </c>
      <c r="E21" s="9">
        <v>0</v>
      </c>
      <c r="F21" s="9">
        <v>0</v>
      </c>
      <c r="G21" s="9">
        <v>4900</v>
      </c>
      <c r="H21" s="9">
        <v>14400</v>
      </c>
      <c r="I21" s="9">
        <v>18950</v>
      </c>
      <c r="J21" s="9">
        <v>5350</v>
      </c>
      <c r="K21" s="9">
        <v>34650</v>
      </c>
      <c r="L21" s="9">
        <v>0</v>
      </c>
      <c r="M21" s="9">
        <v>25900</v>
      </c>
      <c r="N21" s="9">
        <v>35400</v>
      </c>
      <c r="O21" s="9">
        <v>8100</v>
      </c>
      <c r="P21" s="9">
        <v>13900</v>
      </c>
      <c r="Q21" s="28">
        <f t="shared" si="4"/>
        <v>161550</v>
      </c>
    </row>
    <row r="22" spans="2:17" s="6" customFormat="1" ht="27.75" customHeight="1" x14ac:dyDescent="0.25">
      <c r="B22" s="8" t="s">
        <v>11</v>
      </c>
      <c r="C22" s="9">
        <v>179290</v>
      </c>
      <c r="D22" s="9">
        <v>179290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28">
        <f t="shared" si="4"/>
        <v>0</v>
      </c>
    </row>
    <row r="23" spans="2:17" s="6" customFormat="1" ht="27.75" customHeight="1" x14ac:dyDescent="0.25">
      <c r="B23" s="8" t="s">
        <v>12</v>
      </c>
      <c r="C23" s="9">
        <v>2755629</v>
      </c>
      <c r="D23" s="9">
        <f>2755629+6000000</f>
        <v>8755629</v>
      </c>
      <c r="E23" s="9">
        <v>189225.69</v>
      </c>
      <c r="F23" s="9">
        <v>189225.69</v>
      </c>
      <c r="G23" s="9">
        <v>189225.69</v>
      </c>
      <c r="H23" s="9">
        <v>189225.69</v>
      </c>
      <c r="I23" s="9">
        <v>189225.69</v>
      </c>
      <c r="J23" s="9">
        <v>197831.47</v>
      </c>
      <c r="K23" s="9">
        <v>207831.47</v>
      </c>
      <c r="L23" s="9">
        <v>197831.47</v>
      </c>
      <c r="M23" s="9">
        <v>197831.47</v>
      </c>
      <c r="N23" s="9">
        <v>234539.47</v>
      </c>
      <c r="O23" s="9">
        <v>1254130.97</v>
      </c>
      <c r="P23" s="9">
        <v>539358.34</v>
      </c>
      <c r="Q23" s="28">
        <f t="shared" si="4"/>
        <v>3775483.1099999994</v>
      </c>
    </row>
    <row r="24" spans="2:17" s="6" customFormat="1" ht="27.75" customHeight="1" x14ac:dyDescent="0.25">
      <c r="B24" s="8" t="s">
        <v>13</v>
      </c>
      <c r="C24" s="9">
        <v>1486000</v>
      </c>
      <c r="D24" s="9">
        <v>1586000</v>
      </c>
      <c r="E24" s="9">
        <v>98658.53</v>
      </c>
      <c r="F24" s="9">
        <v>98658.53</v>
      </c>
      <c r="G24" s="9">
        <v>103395.45</v>
      </c>
      <c r="H24" s="9">
        <v>100279.45</v>
      </c>
      <c r="I24" s="9">
        <v>387158.34</v>
      </c>
      <c r="J24" s="9">
        <v>107445.36</v>
      </c>
      <c r="K24" s="9">
        <v>109003.36</v>
      </c>
      <c r="L24" s="9">
        <v>107445.36</v>
      </c>
      <c r="M24" s="9">
        <v>108042.03</v>
      </c>
      <c r="N24" s="9">
        <v>109380.2</v>
      </c>
      <c r="O24" s="9">
        <v>109050.05</v>
      </c>
      <c r="P24" s="9">
        <v>112971.05</v>
      </c>
      <c r="Q24" s="28">
        <f t="shared" si="4"/>
        <v>1551487.7100000002</v>
      </c>
    </row>
    <row r="25" spans="2:17" s="6" customFormat="1" ht="27.75" customHeight="1" x14ac:dyDescent="0.25">
      <c r="B25" s="8" t="s">
        <v>14</v>
      </c>
      <c r="C25" s="10">
        <v>400000</v>
      </c>
      <c r="D25" s="9">
        <v>930000</v>
      </c>
      <c r="E25" s="9">
        <v>58778.16</v>
      </c>
      <c r="F25" s="9">
        <v>25983.599999999999</v>
      </c>
      <c r="G25" s="9">
        <v>0</v>
      </c>
      <c r="H25" s="9">
        <v>181997.3</v>
      </c>
      <c r="I25" s="9">
        <v>67950.3</v>
      </c>
      <c r="J25" s="9">
        <v>0</v>
      </c>
      <c r="K25" s="9">
        <v>52982</v>
      </c>
      <c r="L25" s="9">
        <v>221582.8</v>
      </c>
      <c r="M25" s="9">
        <v>114725.44</v>
      </c>
      <c r="N25" s="9">
        <v>0</v>
      </c>
      <c r="O25" s="9">
        <v>0</v>
      </c>
      <c r="P25" s="9">
        <v>0</v>
      </c>
      <c r="Q25" s="28">
        <f t="shared" si="4"/>
        <v>723999.59999999986</v>
      </c>
    </row>
    <row r="26" spans="2:17" s="6" customFormat="1" ht="27.75" customHeight="1" x14ac:dyDescent="0.25">
      <c r="B26" s="8" t="s">
        <v>15</v>
      </c>
      <c r="C26" s="9">
        <f>133000+80000</f>
        <v>213000</v>
      </c>
      <c r="D26" s="9">
        <v>195522053.94999999</v>
      </c>
      <c r="E26" s="9">
        <v>0</v>
      </c>
      <c r="F26" s="9">
        <v>11000</v>
      </c>
      <c r="G26" s="9">
        <v>50130.38</v>
      </c>
      <c r="H26" s="9">
        <v>0</v>
      </c>
      <c r="I26" s="9">
        <v>45000</v>
      </c>
      <c r="J26" s="9">
        <v>11210</v>
      </c>
      <c r="K26" s="9">
        <v>0</v>
      </c>
      <c r="L26" s="9">
        <v>57277</v>
      </c>
      <c r="M26" s="9">
        <v>154978</v>
      </c>
      <c r="N26" s="9">
        <v>35789856.549999997</v>
      </c>
      <c r="O26" s="9">
        <v>78710</v>
      </c>
      <c r="P26" s="9">
        <v>17849263.27</v>
      </c>
      <c r="Q26" s="28">
        <f t="shared" si="4"/>
        <v>54047425.200000003</v>
      </c>
    </row>
    <row r="27" spans="2:17" s="6" customFormat="1" ht="27.75" customHeight="1" x14ac:dyDescent="0.25">
      <c r="B27" s="8" t="s">
        <v>16</v>
      </c>
      <c r="C27" s="9">
        <v>0</v>
      </c>
      <c r="D27" s="9">
        <v>200000</v>
      </c>
      <c r="E27" s="9">
        <v>0</v>
      </c>
      <c r="F27" s="9">
        <v>0</v>
      </c>
      <c r="G27" s="9">
        <v>0</v>
      </c>
      <c r="H27" s="9">
        <v>0</v>
      </c>
      <c r="I27" s="9">
        <v>13393</v>
      </c>
      <c r="J27" s="9">
        <v>33482.5</v>
      </c>
      <c r="K27" s="9">
        <v>0</v>
      </c>
      <c r="L27" s="9">
        <v>20089.5</v>
      </c>
      <c r="M27" s="9">
        <v>0</v>
      </c>
      <c r="N27" s="9">
        <v>0</v>
      </c>
      <c r="O27" s="9">
        <v>0</v>
      </c>
      <c r="P27" s="9">
        <v>78944.36</v>
      </c>
      <c r="Q27" s="28">
        <f t="shared" si="4"/>
        <v>145909.35999999999</v>
      </c>
    </row>
    <row r="28" spans="2:17" s="6" customFormat="1" ht="27.75" customHeight="1" x14ac:dyDescent="0.25">
      <c r="B28" s="7" t="s">
        <v>17</v>
      </c>
      <c r="C28" s="29">
        <f>+C29+C30+C31+C32+C33+C34+C35+C37+C36</f>
        <v>2255000</v>
      </c>
      <c r="D28" s="29">
        <f t="shared" ref="D28:P28" si="5">+D29+D30+D31+D32+D33+D34+D35+D37+D36</f>
        <v>2796009.2</v>
      </c>
      <c r="E28" s="29">
        <f t="shared" si="5"/>
        <v>0</v>
      </c>
      <c r="F28" s="29">
        <f t="shared" si="5"/>
        <v>474409.65</v>
      </c>
      <c r="G28" s="29">
        <f t="shared" si="5"/>
        <v>317605.62</v>
      </c>
      <c r="H28" s="29">
        <f t="shared" si="5"/>
        <v>4536.6000000000022</v>
      </c>
      <c r="I28" s="29">
        <f t="shared" si="5"/>
        <v>2800</v>
      </c>
      <c r="J28" s="29">
        <f t="shared" si="5"/>
        <v>10700.34</v>
      </c>
      <c r="K28" s="29">
        <f t="shared" si="5"/>
        <v>1223762</v>
      </c>
      <c r="L28" s="29">
        <f t="shared" si="5"/>
        <v>109354.15</v>
      </c>
      <c r="M28" s="29">
        <f t="shared" si="5"/>
        <v>210642.03999999998</v>
      </c>
      <c r="N28" s="29">
        <f t="shared" si="5"/>
        <v>2500</v>
      </c>
      <c r="O28" s="29">
        <f t="shared" si="5"/>
        <v>159840.26</v>
      </c>
      <c r="P28" s="29">
        <f t="shared" si="5"/>
        <v>265509.57</v>
      </c>
      <c r="Q28" s="29">
        <f>+Q29+Q30+Q31+Q32+Q33+Q34+Q35+Q37+Q36</f>
        <v>2781660.23</v>
      </c>
    </row>
    <row r="29" spans="2:17" s="6" customFormat="1" ht="27.75" customHeight="1" x14ac:dyDescent="0.25">
      <c r="B29" s="8" t="s">
        <v>18</v>
      </c>
      <c r="C29" s="9">
        <v>297000</v>
      </c>
      <c r="D29" s="9">
        <v>297000</v>
      </c>
      <c r="E29" s="9">
        <v>0</v>
      </c>
      <c r="F29" s="9">
        <v>3220</v>
      </c>
      <c r="G29" s="9">
        <v>21316</v>
      </c>
      <c r="H29" s="9">
        <v>19829.400000000001</v>
      </c>
      <c r="I29" s="9">
        <v>2800</v>
      </c>
      <c r="J29" s="9">
        <v>2500</v>
      </c>
      <c r="K29" s="9">
        <v>5000</v>
      </c>
      <c r="L29" s="9">
        <v>2500</v>
      </c>
      <c r="M29" s="9">
        <v>12893.8</v>
      </c>
      <c r="N29" s="9">
        <v>2500</v>
      </c>
      <c r="O29" s="9">
        <v>2500</v>
      </c>
      <c r="P29" s="9">
        <v>39458.57</v>
      </c>
      <c r="Q29" s="28">
        <f>SUM(E29:P29)</f>
        <v>114517.76999999999</v>
      </c>
    </row>
    <row r="30" spans="2:17" s="6" customFormat="1" ht="27.75" customHeight="1" x14ac:dyDescent="0.25">
      <c r="B30" s="8" t="s">
        <v>19</v>
      </c>
      <c r="C30" s="9">
        <v>50000</v>
      </c>
      <c r="D30" s="9">
        <v>50000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8200.34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28">
        <f t="shared" ref="Q30:Q37" si="6">SUM(E30:P30)</f>
        <v>8200.34</v>
      </c>
    </row>
    <row r="31" spans="2:17" s="6" customFormat="1" ht="27.75" customHeight="1" x14ac:dyDescent="0.25">
      <c r="B31" s="8" t="s">
        <v>20</v>
      </c>
      <c r="C31" s="9">
        <v>8000</v>
      </c>
      <c r="D31" s="9">
        <v>376009.2</v>
      </c>
      <c r="E31" s="9">
        <v>0</v>
      </c>
      <c r="F31" s="9">
        <v>0</v>
      </c>
      <c r="G31" s="9">
        <v>17940.009999999998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89103.94</v>
      </c>
      <c r="N31" s="9">
        <v>0</v>
      </c>
      <c r="O31" s="9">
        <v>0</v>
      </c>
      <c r="P31" s="9">
        <v>4159.5</v>
      </c>
      <c r="Q31" s="28">
        <f t="shared" si="6"/>
        <v>111203.45</v>
      </c>
    </row>
    <row r="32" spans="2:17" s="6" customFormat="1" ht="27.75" customHeight="1" x14ac:dyDescent="0.25">
      <c r="B32" s="8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28">
        <f t="shared" si="6"/>
        <v>0</v>
      </c>
    </row>
    <row r="33" spans="2:17" s="6" customFormat="1" ht="27.75" customHeight="1" x14ac:dyDescent="0.25">
      <c r="B33" s="8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28">
        <f t="shared" si="6"/>
        <v>0</v>
      </c>
    </row>
    <row r="34" spans="2:17" s="6" customFormat="1" ht="27.75" customHeight="1" x14ac:dyDescent="0.2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5268.4</v>
      </c>
      <c r="N34" s="9">
        <v>0</v>
      </c>
      <c r="O34" s="9">
        <v>63299.33</v>
      </c>
      <c r="P34" s="9">
        <v>0</v>
      </c>
      <c r="Q34" s="28">
        <f t="shared" si="6"/>
        <v>68567.73</v>
      </c>
    </row>
    <row r="35" spans="2:17" s="6" customFormat="1" ht="27.75" customHeight="1" x14ac:dyDescent="0.25">
      <c r="B35" s="8" t="s">
        <v>24</v>
      </c>
      <c r="C35" s="9">
        <v>1600000</v>
      </c>
      <c r="D35" s="9">
        <v>1600000</v>
      </c>
      <c r="E35" s="9">
        <v>0</v>
      </c>
      <c r="F35" s="9">
        <v>400000</v>
      </c>
      <c r="G35" s="9">
        <v>0</v>
      </c>
      <c r="H35" s="9">
        <v>0</v>
      </c>
      <c r="I35" s="9">
        <v>0</v>
      </c>
      <c r="J35" s="9">
        <v>0</v>
      </c>
      <c r="K35" s="9">
        <v>1200000</v>
      </c>
      <c r="L35" s="9">
        <v>0</v>
      </c>
      <c r="M35" s="9">
        <v>25138.26</v>
      </c>
      <c r="N35" s="9">
        <v>0</v>
      </c>
      <c r="O35" s="9">
        <v>0</v>
      </c>
      <c r="P35" s="9">
        <v>150000</v>
      </c>
      <c r="Q35" s="28">
        <f t="shared" si="6"/>
        <v>1775138.26</v>
      </c>
    </row>
    <row r="36" spans="2:17" s="6" customFormat="1" ht="27.75" customHeight="1" x14ac:dyDescent="0.25">
      <c r="B36" s="8" t="s">
        <v>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28">
        <f t="shared" si="6"/>
        <v>0</v>
      </c>
    </row>
    <row r="37" spans="2:17" s="6" customFormat="1" ht="27.75" customHeight="1" x14ac:dyDescent="0.25">
      <c r="B37" s="8" t="s">
        <v>26</v>
      </c>
      <c r="C37" s="9">
        <v>300000</v>
      </c>
      <c r="D37" s="9">
        <v>473000</v>
      </c>
      <c r="E37" s="9">
        <v>0</v>
      </c>
      <c r="F37" s="9">
        <v>71189.649999999994</v>
      </c>
      <c r="G37" s="9">
        <v>278349.61</v>
      </c>
      <c r="H37" s="9">
        <v>-15292.8</v>
      </c>
      <c r="I37" s="9">
        <v>0</v>
      </c>
      <c r="J37" s="9">
        <v>0</v>
      </c>
      <c r="K37" s="9">
        <v>18762</v>
      </c>
      <c r="L37" s="9">
        <v>106854.15</v>
      </c>
      <c r="M37" s="9">
        <v>78237.64</v>
      </c>
      <c r="N37" s="9">
        <v>0</v>
      </c>
      <c r="O37" s="9">
        <v>94040.93</v>
      </c>
      <c r="P37" s="9">
        <v>71891.5</v>
      </c>
      <c r="Q37" s="28">
        <f t="shared" si="6"/>
        <v>704032.67999999993</v>
      </c>
    </row>
    <row r="38" spans="2:17" s="6" customFormat="1" ht="27.75" customHeight="1" x14ac:dyDescent="0.25">
      <c r="B38" s="7" t="s">
        <v>27</v>
      </c>
      <c r="C38" s="33">
        <f>C39+C40+C41+C42+C43+C44+C45</f>
        <v>300000</v>
      </c>
      <c r="D38" s="33">
        <f t="shared" ref="D38:P38" si="7">D39+D40+D41+D42+D43+D44+D45</f>
        <v>300000</v>
      </c>
      <c r="E38" s="33">
        <f t="shared" si="7"/>
        <v>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16350</v>
      </c>
      <c r="N38" s="33">
        <f t="shared" si="7"/>
        <v>0</v>
      </c>
      <c r="O38" s="33">
        <f t="shared" si="7"/>
        <v>0</v>
      </c>
      <c r="P38" s="33">
        <f t="shared" si="7"/>
        <v>0</v>
      </c>
      <c r="Q38" s="33">
        <f>Q39+Q40+Q41+Q42+Q43+Q44+Q45</f>
        <v>16350</v>
      </c>
    </row>
    <row r="39" spans="2:17" s="6" customFormat="1" ht="27.75" customHeight="1" x14ac:dyDescent="0.25">
      <c r="B39" s="8" t="s">
        <v>28</v>
      </c>
      <c r="C39" s="9">
        <v>300000</v>
      </c>
      <c r="D39" s="9">
        <v>300000</v>
      </c>
      <c r="E39" s="30">
        <v>0</v>
      </c>
      <c r="F39" s="9">
        <v>0</v>
      </c>
      <c r="G39" s="10">
        <v>0</v>
      </c>
      <c r="H39" s="28">
        <v>0</v>
      </c>
      <c r="I39" s="28">
        <v>0</v>
      </c>
      <c r="J39" s="28">
        <v>0</v>
      </c>
      <c r="K39" s="28">
        <v>0</v>
      </c>
      <c r="L39" s="28"/>
      <c r="M39" s="28">
        <v>16350</v>
      </c>
      <c r="N39" s="30">
        <v>0</v>
      </c>
      <c r="O39" s="30">
        <v>0</v>
      </c>
      <c r="P39" s="30">
        <v>0</v>
      </c>
      <c r="Q39" s="28">
        <f t="shared" ref="Q39:Q45" si="8">SUM(E39:P39)</f>
        <v>16350</v>
      </c>
    </row>
    <row r="40" spans="2:17" s="6" customFormat="1" ht="27.75" customHeight="1" x14ac:dyDescent="0.25">
      <c r="B40" s="8" t="s">
        <v>29</v>
      </c>
      <c r="C40" s="9">
        <v>0</v>
      </c>
      <c r="D40" s="9">
        <v>0</v>
      </c>
      <c r="E40" s="30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0">
        <v>0</v>
      </c>
      <c r="O40" s="30">
        <v>0</v>
      </c>
      <c r="P40" s="30">
        <v>0</v>
      </c>
      <c r="Q40" s="28">
        <f t="shared" si="8"/>
        <v>0</v>
      </c>
    </row>
    <row r="41" spans="2:17" s="6" customFormat="1" ht="27.75" customHeight="1" x14ac:dyDescent="0.25">
      <c r="B41" s="8" t="s">
        <v>30</v>
      </c>
      <c r="C41" s="9">
        <v>0</v>
      </c>
      <c r="D41" s="9">
        <v>0</v>
      </c>
      <c r="E41" s="30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0">
        <v>0</v>
      </c>
      <c r="O41" s="30">
        <v>0</v>
      </c>
      <c r="P41" s="30">
        <v>0</v>
      </c>
      <c r="Q41" s="28">
        <f>SUM(E41:P41)</f>
        <v>0</v>
      </c>
    </row>
    <row r="42" spans="2:17" s="6" customFormat="1" ht="27.75" customHeight="1" x14ac:dyDescent="0.25">
      <c r="B42" s="8" t="s">
        <v>31</v>
      </c>
      <c r="C42" s="9">
        <v>0</v>
      </c>
      <c r="D42" s="9">
        <v>0</v>
      </c>
      <c r="E42" s="30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0">
        <v>0</v>
      </c>
      <c r="O42" s="30">
        <v>0</v>
      </c>
      <c r="P42" s="30">
        <v>0</v>
      </c>
      <c r="Q42" s="28">
        <f t="shared" si="8"/>
        <v>0</v>
      </c>
    </row>
    <row r="43" spans="2:17" s="6" customFormat="1" ht="27.75" customHeight="1" x14ac:dyDescent="0.25">
      <c r="B43" s="8" t="s">
        <v>32</v>
      </c>
      <c r="C43" s="9">
        <v>0</v>
      </c>
      <c r="D43" s="9">
        <v>0</v>
      </c>
      <c r="E43" s="30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0">
        <v>0</v>
      </c>
      <c r="O43" s="30">
        <v>0</v>
      </c>
      <c r="P43" s="30">
        <v>0</v>
      </c>
      <c r="Q43" s="28">
        <f t="shared" si="8"/>
        <v>0</v>
      </c>
    </row>
    <row r="44" spans="2:17" s="6" customFormat="1" ht="27.75" customHeight="1" x14ac:dyDescent="0.25">
      <c r="B44" s="8" t="s">
        <v>33</v>
      </c>
      <c r="C44" s="9">
        <v>0</v>
      </c>
      <c r="D44" s="9">
        <v>0</v>
      </c>
      <c r="E44" s="30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0">
        <v>0</v>
      </c>
      <c r="O44" s="30">
        <v>0</v>
      </c>
      <c r="P44" s="30">
        <v>0</v>
      </c>
      <c r="Q44" s="28">
        <f t="shared" si="8"/>
        <v>0</v>
      </c>
    </row>
    <row r="45" spans="2:17" s="6" customFormat="1" ht="27.75" customHeight="1" x14ac:dyDescent="0.25">
      <c r="B45" s="8" t="s">
        <v>34</v>
      </c>
      <c r="C45" s="47">
        <v>0</v>
      </c>
      <c r="D45" s="47">
        <v>0</v>
      </c>
      <c r="E45" s="48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v>0</v>
      </c>
      <c r="O45" s="48">
        <v>0</v>
      </c>
      <c r="P45" s="48">
        <v>0</v>
      </c>
      <c r="Q45" s="49">
        <f t="shared" si="8"/>
        <v>0</v>
      </c>
    </row>
    <row r="46" spans="2:17" s="6" customFormat="1" ht="27.75" customHeight="1" x14ac:dyDescent="0.25">
      <c r="B46" s="8" t="s">
        <v>35</v>
      </c>
      <c r="C46" s="33">
        <f ca="1">C47+C48+C49+C50+C51+C52+C53</f>
        <v>0</v>
      </c>
      <c r="D46" s="33">
        <f t="shared" ref="D46:Q46" ca="1" si="9">D47+D48+D49+D50+D51+D52+D53</f>
        <v>0</v>
      </c>
      <c r="E46" s="33">
        <f t="shared" si="9"/>
        <v>0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33">
        <f t="shared" si="9"/>
        <v>0</v>
      </c>
      <c r="L46" s="33">
        <f t="shared" si="9"/>
        <v>0</v>
      </c>
      <c r="M46" s="33">
        <f t="shared" si="9"/>
        <v>0</v>
      </c>
      <c r="N46" s="33">
        <f t="shared" si="9"/>
        <v>0</v>
      </c>
      <c r="O46" s="33">
        <f t="shared" si="9"/>
        <v>0</v>
      </c>
      <c r="P46" s="33">
        <f t="shared" si="9"/>
        <v>0</v>
      </c>
      <c r="Q46" s="33">
        <f t="shared" si="9"/>
        <v>0</v>
      </c>
    </row>
    <row r="47" spans="2:17" s="6" customFormat="1" ht="27.75" customHeight="1" x14ac:dyDescent="0.25">
      <c r="B47" s="7" t="s">
        <v>36</v>
      </c>
      <c r="C47" s="11">
        <f ca="1">C47+C48+C49+C50+C51+C52</f>
        <v>0</v>
      </c>
      <c r="D47" s="11">
        <f ca="1">D47+D48+D49+D50+D51+D52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28">
        <f>SUM(E47:P47)</f>
        <v>0</v>
      </c>
    </row>
    <row r="48" spans="2:17" s="6" customFormat="1" ht="27.75" customHeight="1" x14ac:dyDescent="0.25">
      <c r="B48" s="8" t="s">
        <v>37</v>
      </c>
      <c r="C48" s="9">
        <f>+C49+C50+C51+C52+C53</f>
        <v>0</v>
      </c>
      <c r="D48" s="9">
        <f>+D49+D50+D51+D52+D53</f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28">
        <f t="shared" ref="Q48:Q53" si="10">SUM(E48:P48)</f>
        <v>0</v>
      </c>
    </row>
    <row r="49" spans="2:17" s="6" customFormat="1" ht="27.75" customHeight="1" x14ac:dyDescent="0.25">
      <c r="B49" s="8" t="s">
        <v>38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28">
        <f t="shared" si="10"/>
        <v>0</v>
      </c>
    </row>
    <row r="50" spans="2:17" s="6" customFormat="1" ht="27.75" customHeight="1" x14ac:dyDescent="0.25">
      <c r="B50" s="8" t="s">
        <v>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28">
        <f t="shared" si="10"/>
        <v>0</v>
      </c>
    </row>
    <row r="51" spans="2:17" s="6" customFormat="1" ht="27.75" customHeight="1" x14ac:dyDescent="0.25">
      <c r="B51" s="8" t="s">
        <v>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28">
        <f t="shared" si="10"/>
        <v>0</v>
      </c>
    </row>
    <row r="52" spans="2:17" s="6" customFormat="1" ht="27.75" customHeight="1" x14ac:dyDescent="0.25">
      <c r="B52" s="8" t="s">
        <v>41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28">
        <f t="shared" si="10"/>
        <v>0</v>
      </c>
    </row>
    <row r="53" spans="2:17" s="6" customFormat="1" ht="27.75" customHeight="1" x14ac:dyDescent="0.25"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28">
        <f t="shared" si="10"/>
        <v>0</v>
      </c>
    </row>
    <row r="54" spans="2:17" s="6" customFormat="1" ht="27.75" customHeight="1" x14ac:dyDescent="0.25">
      <c r="B54" s="7" t="s">
        <v>43</v>
      </c>
      <c r="C54" s="35">
        <f>+C55+C56+C59+C62+C57+C58+C60+C61+C63</f>
        <v>1258500</v>
      </c>
      <c r="D54" s="35">
        <f t="shared" ref="D54:Q54" si="11">+D55+D56+D59+D62+D57+D58+D60+D61+D63</f>
        <v>1558500</v>
      </c>
      <c r="E54" s="35">
        <f t="shared" si="11"/>
        <v>0</v>
      </c>
      <c r="F54" s="35">
        <f t="shared" si="11"/>
        <v>0</v>
      </c>
      <c r="G54" s="35">
        <f t="shared" si="11"/>
        <v>0</v>
      </c>
      <c r="H54" s="35">
        <f t="shared" si="11"/>
        <v>0</v>
      </c>
      <c r="I54" s="35">
        <f t="shared" si="11"/>
        <v>0</v>
      </c>
      <c r="J54" s="35">
        <f t="shared" si="11"/>
        <v>547668.75</v>
      </c>
      <c r="K54" s="35">
        <f t="shared" si="11"/>
        <v>-107954.73000000001</v>
      </c>
      <c r="L54" s="35">
        <f t="shared" si="11"/>
        <v>293873.87</v>
      </c>
      <c r="M54" s="35">
        <f t="shared" si="11"/>
        <v>124589.52</v>
      </c>
      <c r="N54" s="35">
        <f t="shared" si="11"/>
        <v>0</v>
      </c>
      <c r="O54" s="35">
        <f t="shared" si="11"/>
        <v>67277.179999999993</v>
      </c>
      <c r="P54" s="35">
        <f t="shared" si="11"/>
        <v>134920</v>
      </c>
      <c r="Q54" s="35">
        <f t="shared" si="11"/>
        <v>1060374.5900000001</v>
      </c>
    </row>
    <row r="55" spans="2:17" s="6" customFormat="1" ht="27.75" customHeight="1" x14ac:dyDescent="0.25">
      <c r="B55" s="8" t="s">
        <v>44</v>
      </c>
      <c r="C55" s="9">
        <v>803500</v>
      </c>
      <c r="D55" s="9">
        <v>1281500</v>
      </c>
      <c r="E55" s="9">
        <v>0</v>
      </c>
      <c r="F55" s="9">
        <v>0</v>
      </c>
      <c r="G55" s="9">
        <v>0</v>
      </c>
      <c r="H55" s="9">
        <v>0</v>
      </c>
      <c r="I55" s="28">
        <v>0</v>
      </c>
      <c r="J55" s="28">
        <v>523668.73</v>
      </c>
      <c r="K55" s="28">
        <v>-174624.73</v>
      </c>
      <c r="L55" s="28">
        <v>256516.73</v>
      </c>
      <c r="M55" s="28">
        <v>124589.52</v>
      </c>
      <c r="N55" s="9">
        <v>0</v>
      </c>
      <c r="O55" s="9">
        <v>0</v>
      </c>
      <c r="P55" s="9">
        <v>51920</v>
      </c>
      <c r="Q55" s="28">
        <f>SUM(E55:P55)</f>
        <v>782070.25</v>
      </c>
    </row>
    <row r="56" spans="2:17" s="6" customFormat="1" ht="27.75" customHeight="1" x14ac:dyDescent="0.25">
      <c r="B56" s="8" t="s">
        <v>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28">
        <f t="shared" ref="Q56:Q63" si="12">SUM(E56:P56)</f>
        <v>0</v>
      </c>
    </row>
    <row r="57" spans="2:17" s="6" customFormat="1" ht="27.75" customHeight="1" x14ac:dyDescent="0.25"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20296</v>
      </c>
      <c r="L57" s="9">
        <v>0</v>
      </c>
      <c r="M57" s="9">
        <v>0</v>
      </c>
      <c r="N57" s="9">
        <v>0</v>
      </c>
      <c r="O57" s="9">
        <v>28108.07</v>
      </c>
      <c r="P57" s="9">
        <v>0</v>
      </c>
      <c r="Q57" s="28">
        <f t="shared" si="12"/>
        <v>48404.07</v>
      </c>
    </row>
    <row r="58" spans="2:17" s="6" customFormat="1" ht="27.75" customHeight="1" x14ac:dyDescent="0.25"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28">
        <f t="shared" si="12"/>
        <v>0</v>
      </c>
    </row>
    <row r="59" spans="2:17" s="6" customFormat="1" ht="27.75" customHeight="1" x14ac:dyDescent="0.25">
      <c r="B59" s="8" t="s">
        <v>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24000.02</v>
      </c>
      <c r="K59" s="9">
        <v>46374</v>
      </c>
      <c r="L59" s="9">
        <v>37357.14</v>
      </c>
      <c r="M59" s="9">
        <v>0</v>
      </c>
      <c r="N59" s="9">
        <v>0</v>
      </c>
      <c r="O59" s="9">
        <v>39169.11</v>
      </c>
      <c r="P59" s="9">
        <v>83000</v>
      </c>
      <c r="Q59" s="28">
        <f t="shared" si="12"/>
        <v>229900.27000000002</v>
      </c>
    </row>
    <row r="60" spans="2:17" s="6" customFormat="1" ht="27.75" customHeight="1" x14ac:dyDescent="0.25">
      <c r="B60" s="8" t="s">
        <v>49</v>
      </c>
      <c r="C60" s="9">
        <v>0</v>
      </c>
      <c r="D60" s="9">
        <v>63500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28">
        <f t="shared" si="12"/>
        <v>0</v>
      </c>
    </row>
    <row r="61" spans="2:17" s="6" customFormat="1" ht="27.75" customHeight="1" x14ac:dyDescent="0.25">
      <c r="B61" s="8" t="s">
        <v>50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28">
        <f t="shared" si="12"/>
        <v>0</v>
      </c>
    </row>
    <row r="62" spans="2:17" s="6" customFormat="1" ht="27.75" customHeight="1" x14ac:dyDescent="0.25">
      <c r="B62" s="8" t="s">
        <v>51</v>
      </c>
      <c r="C62" s="9">
        <v>455000</v>
      </c>
      <c r="D62" s="9">
        <v>213500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28">
        <f t="shared" si="12"/>
        <v>0</v>
      </c>
    </row>
    <row r="63" spans="2:17" s="6" customFormat="1" ht="27.75" customHeight="1" x14ac:dyDescent="0.25">
      <c r="B63" s="8" t="s">
        <v>52</v>
      </c>
      <c r="C63" s="47">
        <v>0</v>
      </c>
      <c r="D63" s="47"/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28">
        <f t="shared" si="12"/>
        <v>0</v>
      </c>
    </row>
    <row r="64" spans="2:17" s="6" customFormat="1" ht="27.75" customHeight="1" x14ac:dyDescent="0.25">
      <c r="B64" s="7" t="s">
        <v>53</v>
      </c>
      <c r="C64" s="33">
        <f>C65+C66+C67+C68</f>
        <v>0</v>
      </c>
      <c r="D64" s="33">
        <f t="shared" ref="D64:Q64" si="13">D65+D66+D67+D68</f>
        <v>0</v>
      </c>
      <c r="E64" s="33">
        <f t="shared" si="13"/>
        <v>0</v>
      </c>
      <c r="F64" s="33">
        <f t="shared" si="13"/>
        <v>0</v>
      </c>
      <c r="G64" s="33">
        <f t="shared" si="13"/>
        <v>0</v>
      </c>
      <c r="H64" s="33">
        <f t="shared" si="13"/>
        <v>0</v>
      </c>
      <c r="I64" s="33">
        <f t="shared" si="13"/>
        <v>0</v>
      </c>
      <c r="J64" s="33">
        <f t="shared" si="13"/>
        <v>0</v>
      </c>
      <c r="K64" s="33">
        <f t="shared" si="13"/>
        <v>0</v>
      </c>
      <c r="L64" s="33">
        <f t="shared" si="13"/>
        <v>0</v>
      </c>
      <c r="M64" s="33">
        <f t="shared" si="13"/>
        <v>0</v>
      </c>
      <c r="N64" s="33">
        <f t="shared" si="13"/>
        <v>0</v>
      </c>
      <c r="O64" s="33">
        <f t="shared" si="13"/>
        <v>0</v>
      </c>
      <c r="P64" s="33">
        <f t="shared" si="13"/>
        <v>0</v>
      </c>
      <c r="Q64" s="33">
        <f t="shared" si="13"/>
        <v>0</v>
      </c>
    </row>
    <row r="65" spans="1:17" s="6" customFormat="1" ht="27.75" customHeight="1" x14ac:dyDescent="0.25">
      <c r="B65" s="8" t="s">
        <v>54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28">
        <f>SUM(E65:P65)</f>
        <v>0</v>
      </c>
    </row>
    <row r="66" spans="1:17" s="6" customFormat="1" ht="27.75" customHeight="1" x14ac:dyDescent="0.25">
      <c r="B66" s="8" t="s">
        <v>55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28">
        <f t="shared" ref="Q66:Q75" si="14">SUM(E66:P66)</f>
        <v>0</v>
      </c>
    </row>
    <row r="67" spans="1:17" s="6" customFormat="1" ht="27.75" customHeight="1" x14ac:dyDescent="0.25">
      <c r="B67" s="8" t="s">
        <v>56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28">
        <f t="shared" si="14"/>
        <v>0</v>
      </c>
    </row>
    <row r="68" spans="1:17" s="6" customFormat="1" ht="27.75" customHeight="1" x14ac:dyDescent="0.25">
      <c r="A68" s="27"/>
      <c r="B68" s="41" t="s">
        <v>57</v>
      </c>
      <c r="C68" s="12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28">
        <f t="shared" si="14"/>
        <v>0</v>
      </c>
    </row>
    <row r="69" spans="1:17" s="6" customFormat="1" ht="27.75" customHeight="1" x14ac:dyDescent="0.25">
      <c r="B69" s="7" t="s">
        <v>58</v>
      </c>
      <c r="C69" s="50">
        <f>C70+C71</f>
        <v>0</v>
      </c>
      <c r="D69" s="50">
        <f t="shared" ref="D69:Q69" si="15">D70+D71</f>
        <v>0</v>
      </c>
      <c r="E69" s="50">
        <f t="shared" si="15"/>
        <v>0</v>
      </c>
      <c r="F69" s="50">
        <f t="shared" si="15"/>
        <v>0</v>
      </c>
      <c r="G69" s="50">
        <f t="shared" si="15"/>
        <v>0</v>
      </c>
      <c r="H69" s="50">
        <f t="shared" si="15"/>
        <v>0</v>
      </c>
      <c r="I69" s="50">
        <f t="shared" si="15"/>
        <v>0</v>
      </c>
      <c r="J69" s="50">
        <f t="shared" si="15"/>
        <v>0</v>
      </c>
      <c r="K69" s="50">
        <f t="shared" si="15"/>
        <v>0</v>
      </c>
      <c r="L69" s="50">
        <f t="shared" si="15"/>
        <v>0</v>
      </c>
      <c r="M69" s="50">
        <f t="shared" si="15"/>
        <v>0</v>
      </c>
      <c r="N69" s="50">
        <f t="shared" si="15"/>
        <v>0</v>
      </c>
      <c r="O69" s="50">
        <f t="shared" si="15"/>
        <v>0</v>
      </c>
      <c r="P69" s="50">
        <f t="shared" si="15"/>
        <v>0</v>
      </c>
      <c r="Q69" s="50">
        <f t="shared" si="15"/>
        <v>0</v>
      </c>
    </row>
    <row r="70" spans="1:17" s="6" customFormat="1" ht="27.75" customHeight="1" x14ac:dyDescent="0.25">
      <c r="B70" s="8" t="s">
        <v>59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28">
        <f t="shared" si="14"/>
        <v>0</v>
      </c>
    </row>
    <row r="71" spans="1:17" s="6" customFormat="1" ht="27.75" customHeight="1" x14ac:dyDescent="0.25">
      <c r="B71" s="8" t="s">
        <v>60</v>
      </c>
      <c r="C71" s="12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28">
        <f t="shared" si="14"/>
        <v>0</v>
      </c>
    </row>
    <row r="72" spans="1:17" s="6" customFormat="1" ht="27.75" customHeight="1" x14ac:dyDescent="0.25">
      <c r="B72" s="7" t="s">
        <v>61</v>
      </c>
      <c r="C72" s="50">
        <f>C73+C74+C75</f>
        <v>0</v>
      </c>
      <c r="D72" s="50">
        <f t="shared" ref="D72:Q72" si="16">D73+D74+D75</f>
        <v>0</v>
      </c>
      <c r="E72" s="50">
        <f t="shared" si="16"/>
        <v>0</v>
      </c>
      <c r="F72" s="50">
        <f t="shared" si="16"/>
        <v>0</v>
      </c>
      <c r="G72" s="50">
        <f t="shared" si="16"/>
        <v>0</v>
      </c>
      <c r="H72" s="50">
        <f t="shared" si="16"/>
        <v>0</v>
      </c>
      <c r="I72" s="50">
        <f t="shared" si="16"/>
        <v>0</v>
      </c>
      <c r="J72" s="50">
        <f t="shared" si="16"/>
        <v>0</v>
      </c>
      <c r="K72" s="50">
        <f t="shared" si="16"/>
        <v>0</v>
      </c>
      <c r="L72" s="50">
        <f t="shared" si="16"/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 t="shared" si="16"/>
        <v>0</v>
      </c>
    </row>
    <row r="73" spans="1:17" s="6" customFormat="1" ht="27.75" customHeight="1" x14ac:dyDescent="0.25">
      <c r="B73" s="8" t="s">
        <v>62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28">
        <f t="shared" si="14"/>
        <v>0</v>
      </c>
    </row>
    <row r="74" spans="1:17" s="6" customFormat="1" ht="27.75" customHeight="1" x14ac:dyDescent="0.25">
      <c r="B74" s="8" t="s">
        <v>63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28">
        <f t="shared" si="14"/>
        <v>0</v>
      </c>
    </row>
    <row r="75" spans="1:17" s="6" customFormat="1" ht="27.75" customHeight="1" x14ac:dyDescent="0.25">
      <c r="B75" s="8" t="s">
        <v>64</v>
      </c>
      <c r="C75" s="12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28">
        <f t="shared" si="14"/>
        <v>0</v>
      </c>
    </row>
    <row r="76" spans="1:17" s="6" customFormat="1" ht="27.75" customHeight="1" x14ac:dyDescent="0.25">
      <c r="B76" s="5" t="s">
        <v>67</v>
      </c>
      <c r="C76" s="50">
        <f>C77+C78+C79</f>
        <v>0</v>
      </c>
      <c r="D76" s="50">
        <f t="shared" ref="D76:Q76" si="17">D77+D78+D79</f>
        <v>0</v>
      </c>
      <c r="E76" s="50">
        <f t="shared" si="17"/>
        <v>0</v>
      </c>
      <c r="F76" s="50">
        <f t="shared" si="17"/>
        <v>0</v>
      </c>
      <c r="G76" s="50">
        <f t="shared" si="17"/>
        <v>0</v>
      </c>
      <c r="H76" s="50">
        <f t="shared" si="17"/>
        <v>0</v>
      </c>
      <c r="I76" s="50">
        <f t="shared" si="17"/>
        <v>0</v>
      </c>
      <c r="J76" s="50">
        <f t="shared" si="17"/>
        <v>0</v>
      </c>
      <c r="K76" s="50">
        <f t="shared" si="17"/>
        <v>0</v>
      </c>
      <c r="L76" s="50">
        <f t="shared" si="17"/>
        <v>0</v>
      </c>
      <c r="M76" s="50">
        <f t="shared" si="17"/>
        <v>0</v>
      </c>
      <c r="N76" s="50">
        <f t="shared" si="17"/>
        <v>0</v>
      </c>
      <c r="O76" s="50">
        <f t="shared" si="17"/>
        <v>0</v>
      </c>
      <c r="P76" s="50">
        <f t="shared" si="17"/>
        <v>0</v>
      </c>
      <c r="Q76" s="50">
        <f t="shared" si="17"/>
        <v>0</v>
      </c>
    </row>
    <row r="77" spans="1:17" s="6" customFormat="1" ht="27.75" customHeight="1" x14ac:dyDescent="0.25">
      <c r="B77" s="7" t="s">
        <v>68</v>
      </c>
      <c r="C77" s="5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28">
        <f t="shared" ref="Q77:Q84" si="18">SUM(E77:P77)</f>
        <v>0</v>
      </c>
    </row>
    <row r="78" spans="1:17" s="6" customFormat="1" ht="27.75" customHeight="1" x14ac:dyDescent="0.25">
      <c r="B78" s="8" t="s">
        <v>69</v>
      </c>
      <c r="C78" s="31">
        <v>0</v>
      </c>
      <c r="D78" s="12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28">
        <f t="shared" si="18"/>
        <v>0</v>
      </c>
    </row>
    <row r="79" spans="1:17" s="6" customFormat="1" ht="27.75" customHeight="1" x14ac:dyDescent="0.25">
      <c r="B79" s="8" t="s">
        <v>70</v>
      </c>
      <c r="C79" s="31">
        <v>0</v>
      </c>
      <c r="D79" s="12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28">
        <f t="shared" si="18"/>
        <v>0</v>
      </c>
    </row>
    <row r="80" spans="1:17" s="6" customFormat="1" ht="27.75" customHeight="1" x14ac:dyDescent="0.25">
      <c r="B80" s="7" t="s">
        <v>71</v>
      </c>
      <c r="C80" s="50">
        <f>C81+C82</f>
        <v>0</v>
      </c>
      <c r="D80" s="50">
        <f t="shared" ref="D80:Q80" si="19">D81+D82</f>
        <v>0</v>
      </c>
      <c r="E80" s="50">
        <f t="shared" si="19"/>
        <v>0</v>
      </c>
      <c r="F80" s="50">
        <f t="shared" si="19"/>
        <v>0</v>
      </c>
      <c r="G80" s="50">
        <f t="shared" si="19"/>
        <v>0</v>
      </c>
      <c r="H80" s="50">
        <f t="shared" si="19"/>
        <v>0</v>
      </c>
      <c r="I80" s="50">
        <f t="shared" si="19"/>
        <v>0</v>
      </c>
      <c r="J80" s="50">
        <f t="shared" si="19"/>
        <v>0</v>
      </c>
      <c r="K80" s="50">
        <f t="shared" si="19"/>
        <v>0</v>
      </c>
      <c r="L80" s="50">
        <f t="shared" si="19"/>
        <v>0</v>
      </c>
      <c r="M80" s="50">
        <f t="shared" si="19"/>
        <v>0</v>
      </c>
      <c r="N80" s="50">
        <f t="shared" si="19"/>
        <v>0</v>
      </c>
      <c r="O80" s="50">
        <f t="shared" si="19"/>
        <v>0</v>
      </c>
      <c r="P80" s="50">
        <f t="shared" si="19"/>
        <v>0</v>
      </c>
      <c r="Q80" s="50">
        <f t="shared" si="19"/>
        <v>0</v>
      </c>
    </row>
    <row r="81" spans="2:17" s="6" customFormat="1" ht="27.75" customHeight="1" x14ac:dyDescent="0.25">
      <c r="B81" s="8" t="s">
        <v>72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28">
        <f t="shared" si="18"/>
        <v>0</v>
      </c>
    </row>
    <row r="82" spans="2:17" s="6" customFormat="1" ht="27.75" customHeight="1" x14ac:dyDescent="0.25">
      <c r="B82" s="8" t="s">
        <v>73</v>
      </c>
      <c r="C82" s="12">
        <v>0</v>
      </c>
      <c r="D82" s="12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28">
        <f t="shared" si="18"/>
        <v>0</v>
      </c>
    </row>
    <row r="83" spans="2:17" s="6" customFormat="1" ht="27.75" customHeight="1" x14ac:dyDescent="0.25">
      <c r="B83" s="7" t="s">
        <v>74</v>
      </c>
      <c r="C83" s="50">
        <f>C84</f>
        <v>0</v>
      </c>
      <c r="D83" s="50">
        <f t="shared" ref="D83:Q83" si="20">D84</f>
        <v>0</v>
      </c>
      <c r="E83" s="50">
        <f t="shared" si="20"/>
        <v>0</v>
      </c>
      <c r="F83" s="50">
        <f t="shared" si="20"/>
        <v>0</v>
      </c>
      <c r="G83" s="50">
        <f t="shared" si="20"/>
        <v>0</v>
      </c>
      <c r="H83" s="50">
        <f t="shared" si="20"/>
        <v>0</v>
      </c>
      <c r="I83" s="50">
        <f t="shared" si="20"/>
        <v>0</v>
      </c>
      <c r="J83" s="50">
        <f t="shared" si="20"/>
        <v>0</v>
      </c>
      <c r="K83" s="50">
        <f t="shared" si="20"/>
        <v>0</v>
      </c>
      <c r="L83" s="50">
        <f t="shared" si="20"/>
        <v>0</v>
      </c>
      <c r="M83" s="50">
        <f t="shared" si="20"/>
        <v>0</v>
      </c>
      <c r="N83" s="50">
        <f t="shared" si="20"/>
        <v>0</v>
      </c>
      <c r="O83" s="50">
        <f t="shared" si="20"/>
        <v>0</v>
      </c>
      <c r="P83" s="50">
        <f t="shared" si="20"/>
        <v>0</v>
      </c>
      <c r="Q83" s="50">
        <f t="shared" si="20"/>
        <v>0</v>
      </c>
    </row>
    <row r="84" spans="2:17" s="6" customFormat="1" ht="27.75" customHeight="1" x14ac:dyDescent="0.25">
      <c r="B84" s="8" t="s">
        <v>75</v>
      </c>
      <c r="C84" s="12">
        <v>0</v>
      </c>
      <c r="D84" s="12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28">
        <f t="shared" si="18"/>
        <v>0</v>
      </c>
    </row>
    <row r="85" spans="2:17" s="13" customFormat="1" ht="27.75" customHeight="1" x14ac:dyDescent="0.25">
      <c r="B85" s="36" t="s">
        <v>65</v>
      </c>
      <c r="C85" s="37">
        <f t="shared" ref="C85:P85" si="21">+C12+C18+C28+C38+C54</f>
        <v>70594062</v>
      </c>
      <c r="D85" s="37">
        <f t="shared" si="21"/>
        <v>281537125.14999998</v>
      </c>
      <c r="E85" s="37">
        <f t="shared" si="21"/>
        <v>4635470.84</v>
      </c>
      <c r="F85" s="37">
        <f t="shared" si="21"/>
        <v>5083392.57</v>
      </c>
      <c r="G85" s="37">
        <f t="shared" si="21"/>
        <v>5028076.5</v>
      </c>
      <c r="H85" s="37">
        <f t="shared" si="21"/>
        <v>4921175.6899999995</v>
      </c>
      <c r="I85" s="37">
        <f t="shared" si="21"/>
        <v>8747093.6500000004</v>
      </c>
      <c r="J85" s="37">
        <f t="shared" si="21"/>
        <v>5521294.9900000002</v>
      </c>
      <c r="K85" s="37">
        <f t="shared" si="21"/>
        <v>5903363.8999999994</v>
      </c>
      <c r="L85" s="37">
        <f t="shared" si="21"/>
        <v>5541500.8399999999</v>
      </c>
      <c r="M85" s="37">
        <f t="shared" si="21"/>
        <v>5381713.9999999991</v>
      </c>
      <c r="N85" s="37">
        <f t="shared" si="21"/>
        <v>44327771.149999999</v>
      </c>
      <c r="O85" s="37">
        <f t="shared" si="21"/>
        <v>10147425.58</v>
      </c>
      <c r="P85" s="37">
        <f t="shared" si="21"/>
        <v>23749187.919999998</v>
      </c>
      <c r="Q85" s="37">
        <f>+Q12+Q18+Q28+Q38+Q54</f>
        <v>128987467.63000001</v>
      </c>
    </row>
    <row r="86" spans="2:17" s="16" customFormat="1" ht="27.75" customHeight="1" x14ac:dyDescent="0.25">
      <c r="B86" s="27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45"/>
      <c r="M86" s="46"/>
      <c r="N86" s="15"/>
      <c r="O86" s="15"/>
      <c r="P86" s="15"/>
      <c r="Q86" s="43"/>
    </row>
    <row r="87" spans="2:17" s="16" customFormat="1" ht="27.75" customHeight="1" x14ac:dyDescent="0.25">
      <c r="B87" s="27" t="s">
        <v>114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</row>
    <row r="88" spans="2:17" s="16" customFormat="1" ht="27.75" customHeight="1" x14ac:dyDescent="0.25">
      <c r="B88" s="27" t="s">
        <v>115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 t="s">
        <v>113</v>
      </c>
      <c r="N88" s="15"/>
      <c r="O88" s="15"/>
      <c r="P88" s="15"/>
      <c r="Q88" s="15"/>
    </row>
    <row r="89" spans="2:17" s="16" customFormat="1" ht="27.75" customHeight="1" x14ac:dyDescent="0.25">
      <c r="B89" s="2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2" t="s">
        <v>110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2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32" t="s">
        <v>112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6" t="s">
        <v>109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16" customFormat="1" ht="27.75" customHeight="1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6" customFormat="1" ht="27.75" customHeight="1" x14ac:dyDescent="0.25">
      <c r="D100" s="26"/>
      <c r="E100" s="26"/>
      <c r="F100" s="17"/>
      <c r="G100" s="17"/>
      <c r="H100" s="17"/>
      <c r="I100" s="17"/>
      <c r="J100" s="17"/>
    </row>
    <row r="101" spans="2:17" s="6" customFormat="1" ht="27.75" customHeight="1" x14ac:dyDescent="0.25">
      <c r="B101" s="22" t="s">
        <v>98</v>
      </c>
      <c r="D101" s="19"/>
      <c r="E101" s="27"/>
      <c r="G101" s="58" t="s">
        <v>101</v>
      </c>
      <c r="H101" s="58"/>
      <c r="I101" s="58"/>
    </row>
    <row r="102" spans="2:17" s="6" customFormat="1" ht="27.75" customHeight="1" x14ac:dyDescent="0.25">
      <c r="B102" s="24"/>
      <c r="D102" s="19"/>
      <c r="E102" s="27"/>
      <c r="G102" s="59"/>
      <c r="H102" s="59"/>
      <c r="I102" s="59"/>
    </row>
    <row r="103" spans="2:17" s="6" customFormat="1" ht="27.75" customHeight="1" x14ac:dyDescent="0.25">
      <c r="B103" s="23"/>
      <c r="D103" s="27"/>
      <c r="E103" s="27"/>
      <c r="G103" s="60"/>
      <c r="H103" s="60"/>
      <c r="I103" s="60"/>
    </row>
    <row r="104" spans="2:17" s="6" customFormat="1" ht="27.75" customHeight="1" x14ac:dyDescent="0.25">
      <c r="B104" s="20" t="s">
        <v>99</v>
      </c>
      <c r="D104" s="25"/>
      <c r="E104" s="25"/>
      <c r="G104" s="61" t="s">
        <v>102</v>
      </c>
      <c r="H104" s="61"/>
      <c r="I104" s="61"/>
    </row>
    <row r="105" spans="2:17" s="6" customFormat="1" ht="27.75" customHeight="1" x14ac:dyDescent="0.25">
      <c r="B105" s="22" t="s">
        <v>100</v>
      </c>
      <c r="D105" s="21"/>
      <c r="E105" s="27"/>
      <c r="G105" s="62" t="s">
        <v>103</v>
      </c>
      <c r="H105" s="62"/>
      <c r="I105" s="62"/>
    </row>
    <row r="106" spans="2:17" x14ac:dyDescent="0.85">
      <c r="G106" s="4"/>
      <c r="H106" s="4"/>
      <c r="I106" s="4"/>
    </row>
    <row r="107" spans="2:17" x14ac:dyDescent="0.85">
      <c r="G107" s="63"/>
      <c r="H107" s="63"/>
      <c r="I107" s="63"/>
    </row>
    <row r="108" spans="2:17" x14ac:dyDescent="0.85">
      <c r="G108" s="2"/>
      <c r="H108" s="2"/>
      <c r="I108" s="4"/>
    </row>
    <row r="109" spans="2:17" x14ac:dyDescent="0.85">
      <c r="G109" s="3"/>
      <c r="H109" s="3"/>
      <c r="I109" s="3"/>
    </row>
  </sheetData>
  <mergeCells count="16">
    <mergeCell ref="G101:I101"/>
    <mergeCell ref="G102:I103"/>
    <mergeCell ref="G104:I104"/>
    <mergeCell ref="G105:I105"/>
    <mergeCell ref="G107:I107"/>
    <mergeCell ref="B4:O4"/>
    <mergeCell ref="B5:O5"/>
    <mergeCell ref="B6:O6"/>
    <mergeCell ref="E9:Q9"/>
    <mergeCell ref="B9:B10"/>
    <mergeCell ref="C9:C10"/>
    <mergeCell ref="D9:D10"/>
    <mergeCell ref="P6:Q6"/>
    <mergeCell ref="B7:O7"/>
    <mergeCell ref="P7:Q7"/>
    <mergeCell ref="B8:O8"/>
  </mergeCells>
  <printOptions horizontalCentered="1"/>
  <pageMargins left="0" right="0" top="0.59055118110236227" bottom="0" header="0.31496062992125984" footer="0"/>
  <pageSetup paperSize="5" scale="30" fitToHeight="0" orientation="landscape" r:id="rId1"/>
  <rowBreaks count="1" manualBreakCount="1">
    <brk id="66" max="16" man="1"/>
  </rowBreaks>
  <ignoredErrors>
    <ignoredError sqref="Q19 Q84 Q47:Q53 Q29:Q45 Q65:Q68 Q13:Q17 Q20:Q27" formulaRange="1"/>
    <ignoredError sqref="Q69:Q83 Q54 Q46 Q64 Q18" formula="1" formulaRange="1"/>
    <ignoredError sqref="Q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2022-10-06T13:43:27Z</cp:lastPrinted>
  <dcterms:created xsi:type="dcterms:W3CDTF">2021-07-29T18:58:50Z</dcterms:created>
  <dcterms:modified xsi:type="dcterms:W3CDTF">2023-01-11T18:32:43Z</dcterms:modified>
</cp:coreProperties>
</file>