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file-01\Administrativo\2023\Contabiliadad\Junio 2023\SISANOC\"/>
    </mc:Choice>
  </mc:AlternateContent>
  <xr:revisionPtr revIDLastSave="0" documentId="13_ncr:1_{6E864FA3-0CF7-4490-833B-BF5ADEFE2981}" xr6:coauthVersionLast="36" xr6:coauthVersionMax="36" xr10:uidLastSave="{00000000-0000-0000-0000-000000000000}"/>
  <bookViews>
    <workbookView xWindow="0" yWindow="0" windowWidth="28800" windowHeight="11625" xr2:uid="{CBD3623D-83CA-4210-96C4-AAB61CD86F1A}"/>
  </bookViews>
  <sheets>
    <sheet name="Est. de Rendimiento Fin" sheetId="1" r:id="rId1"/>
    <sheet name="Notas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9" i="2" l="1"/>
  <c r="C229" i="2"/>
  <c r="C200" i="2"/>
  <c r="E199" i="2"/>
  <c r="E201" i="2" s="1"/>
  <c r="C198" i="2"/>
  <c r="C201" i="2" s="1"/>
  <c r="C197" i="2"/>
  <c r="C181" i="2"/>
  <c r="C177" i="2"/>
  <c r="C176" i="2"/>
  <c r="C183" i="2" s="1"/>
  <c r="C188" i="2" s="1"/>
  <c r="E175" i="2"/>
  <c r="E177" i="2" s="1"/>
  <c r="C175" i="2"/>
  <c r="E161" i="2"/>
  <c r="E234" i="2" s="1"/>
  <c r="C161" i="2"/>
  <c r="E145" i="2"/>
  <c r="C145" i="2"/>
  <c r="E135" i="2"/>
  <c r="C132" i="2"/>
  <c r="C135" i="2" s="1"/>
  <c r="C118" i="2"/>
  <c r="C117" i="2"/>
  <c r="E116" i="2"/>
  <c r="C116" i="2"/>
  <c r="E115" i="2"/>
  <c r="E118" i="2" s="1"/>
  <c r="C115" i="2"/>
  <c r="E106" i="2"/>
  <c r="C106" i="2"/>
  <c r="C107" i="2" s="1"/>
  <c r="C108" i="2" s="1"/>
  <c r="C104" i="2"/>
  <c r="E102" i="2"/>
  <c r="E107" i="2" s="1"/>
  <c r="C102" i="2"/>
  <c r="G90" i="2"/>
  <c r="E90" i="2"/>
  <c r="E91" i="2" s="1"/>
  <c r="C90" i="2"/>
  <c r="I89" i="2"/>
  <c r="I90" i="2" s="1"/>
  <c r="I88" i="2"/>
  <c r="I87" i="2"/>
  <c r="H86" i="2"/>
  <c r="G86" i="2"/>
  <c r="G91" i="2" s="1"/>
  <c r="F86" i="2"/>
  <c r="E86" i="2"/>
  <c r="C86" i="2"/>
  <c r="C91" i="2" s="1"/>
  <c r="I85" i="2"/>
  <c r="I84" i="2"/>
  <c r="I86" i="2" s="1"/>
  <c r="I91" i="2" s="1"/>
  <c r="G78" i="2"/>
  <c r="G79" i="2" s="1"/>
  <c r="C78" i="2"/>
  <c r="C79" i="2" s="1"/>
  <c r="G77" i="2"/>
  <c r="C199" i="2" s="1"/>
  <c r="G76" i="2"/>
  <c r="E76" i="2"/>
  <c r="E78" i="2" s="1"/>
  <c r="G74" i="2"/>
  <c r="E74" i="2"/>
  <c r="E79" i="2" s="1"/>
  <c r="C74" i="2"/>
  <c r="I73" i="2"/>
  <c r="I72" i="2"/>
  <c r="I71" i="2"/>
  <c r="I74" i="2" s="1"/>
  <c r="G61" i="2"/>
  <c r="I61" i="2" s="1"/>
  <c r="E61" i="2"/>
  <c r="C61" i="2"/>
  <c r="C62" i="2" s="1"/>
  <c r="I60" i="2"/>
  <c r="I59" i="2"/>
  <c r="G57" i="2"/>
  <c r="G62" i="2" s="1"/>
  <c r="E57" i="2"/>
  <c r="E62" i="2" s="1"/>
  <c r="I55" i="2"/>
  <c r="I54" i="2"/>
  <c r="I57" i="2" s="1"/>
  <c r="H49" i="2"/>
  <c r="C49" i="2"/>
  <c r="G48" i="2"/>
  <c r="I48" i="2" s="1"/>
  <c r="E48" i="2"/>
  <c r="I47" i="2"/>
  <c r="I46" i="2"/>
  <c r="G44" i="2"/>
  <c r="E44" i="2"/>
  <c r="E49" i="2" s="1"/>
  <c r="I43" i="2"/>
  <c r="I42" i="2"/>
  <c r="I44" i="2" s="1"/>
  <c r="C34" i="2"/>
  <c r="C37" i="2" s="1"/>
  <c r="E27" i="2"/>
  <c r="C27" i="2"/>
  <c r="E19" i="2"/>
  <c r="C19" i="2"/>
  <c r="E8" i="2"/>
  <c r="C8" i="2"/>
  <c r="I49" i="2" l="1"/>
  <c r="I62" i="2"/>
  <c r="E34" i="2"/>
  <c r="E37" i="2" s="1"/>
  <c r="C234" i="2"/>
  <c r="I76" i="2"/>
  <c r="G49" i="2"/>
  <c r="I77" i="2"/>
  <c r="I78" i="2" l="1"/>
  <c r="I79" i="2" s="1"/>
  <c r="F16" i="1" l="1"/>
  <c r="D23" i="1" l="1"/>
  <c r="D22" i="1"/>
  <c r="F24" i="1"/>
  <c r="F26" i="1" s="1"/>
  <c r="B9" i="1"/>
  <c r="B7" i="1"/>
  <c r="D24" i="1" l="1"/>
  <c r="D26" i="1" s="1"/>
</calcChain>
</file>

<file path=xl/sharedStrings.xml><?xml version="1.0" encoding="utf-8"?>
<sst xmlns="http://schemas.openxmlformats.org/spreadsheetml/2006/main" count="196" uniqueCount="150">
  <si>
    <t>Estado de Rendimiento Financiero</t>
  </si>
  <si>
    <t>(Valores en RD$)</t>
  </si>
  <si>
    <t>Ingresos (Nota 15)</t>
  </si>
  <si>
    <t>Transferencias y donaciones</t>
  </si>
  <si>
    <t>Total ingresos</t>
  </si>
  <si>
    <t>Gastos (Notas 16,17,18,19)</t>
  </si>
  <si>
    <t>Sueldos, salarios y beneficios a empleados</t>
  </si>
  <si>
    <t>Subvenciones y otros pagos de Transferias</t>
  </si>
  <si>
    <t>Suministros y material para consumo</t>
  </si>
  <si>
    <t>Gasto de depreciación y amortización</t>
  </si>
  <si>
    <t>Otros gastos</t>
  </si>
  <si>
    <t>Total gastos</t>
  </si>
  <si>
    <t>Resultado del período (ahorro / desahorro)</t>
  </si>
  <si>
    <t>Las notas en la pagina de 7 a 14 son parte integral de estos Estados Financieros.</t>
  </si>
  <si>
    <t xml:space="preserve"> Aprobado Por:</t>
  </si>
  <si>
    <t>Revisado Por:</t>
  </si>
  <si>
    <t>Bolívar Matías Troncoso Morales</t>
  </si>
  <si>
    <t>María Lajara Herrera De Ruiz</t>
  </si>
  <si>
    <t>Director General</t>
  </si>
  <si>
    <t xml:space="preserve">  Enc.  Administrativa Financiera </t>
  </si>
  <si>
    <t>Preparado Por:</t>
  </si>
  <si>
    <t xml:space="preserve"> Brenda Y. Matos De Ogando</t>
  </si>
  <si>
    <t>Evelin Maria Castro</t>
  </si>
  <si>
    <t>Enc. De Contabilidad</t>
  </si>
  <si>
    <t>Analista</t>
  </si>
  <si>
    <t>Nota #7 Efectivo y equivalentes de efectivo.</t>
  </si>
  <si>
    <t>Un detalle del efectivo y equivalente de efectivo al 30 de junio del 2023 y 2022 es como sigue:</t>
  </si>
  <si>
    <t xml:space="preserve">                    Descripción                                                                                   </t>
  </si>
  <si>
    <t>Sub cuenta Unica del tesoro 0100206000</t>
  </si>
  <si>
    <t>Sub cuenta Unica del tesoro 0100206001</t>
  </si>
  <si>
    <t>Sub cuenta Unica del tesoro 7267001001</t>
  </si>
  <si>
    <t>Nota #8  Inventario</t>
  </si>
  <si>
    <t>Un detalle de las cuenta de inventario al 30 de junio del 2023 y 2022, es como sigue:</t>
  </si>
  <si>
    <t>Balance Inicial (Materiales y suministros) consumo</t>
  </si>
  <si>
    <t xml:space="preserve">Mas:compra </t>
  </si>
  <si>
    <t>Consumo</t>
  </si>
  <si>
    <t>Inventario final</t>
  </si>
  <si>
    <t>Nota #9  Cuentas por Cobrar</t>
  </si>
  <si>
    <t>Un detalle de los pagos anticipados al 30 de junio del 2023 y 2022, es como sigue:</t>
  </si>
  <si>
    <t>Asignacion de cuota Ministerios</t>
  </si>
  <si>
    <t>de Planificacion Economina y Desarrollo (MEPYD)</t>
  </si>
  <si>
    <t>Nota #10  Pagos Anticipados</t>
  </si>
  <si>
    <t>Depositos y  Fianzas</t>
  </si>
  <si>
    <t>Seguro Bienes Muebles</t>
  </si>
  <si>
    <t>Licencias Informaticas</t>
  </si>
  <si>
    <t>Total</t>
  </si>
  <si>
    <t>Fianzas  y depositos</t>
  </si>
  <si>
    <t>Seguros de bienes muebles</t>
  </si>
  <si>
    <t>Licencias de Informatica</t>
  </si>
  <si>
    <t>Costos:</t>
  </si>
  <si>
    <t>Costos de adquisicion</t>
  </si>
  <si>
    <t>Adiciones</t>
  </si>
  <si>
    <t>-</t>
  </si>
  <si>
    <t>Saldo final periodo</t>
  </si>
  <si>
    <t>Depreciacion acumulada al inicio del periodo</t>
  </si>
  <si>
    <t>Cargo del periodo</t>
  </si>
  <si>
    <t>Saldo final del periodo</t>
  </si>
  <si>
    <t>Pagos Anticipado netos</t>
  </si>
  <si>
    <t>Seguros de Bienes muebles</t>
  </si>
  <si>
    <t>Nota #11 Propiedad planta y equipo</t>
  </si>
  <si>
    <t>Un detalle de los activos fijos al 30 de junio del 2023 y 2022 es como sigue:</t>
  </si>
  <si>
    <t>Maquinarias y Equipos</t>
  </si>
  <si>
    <t>Mob. Y equipos de ofic.</t>
  </si>
  <si>
    <t>Equipos Transp. Y Otros</t>
  </si>
  <si>
    <t>Costos de Adquisicion 2022</t>
  </si>
  <si>
    <t>Otros</t>
  </si>
  <si>
    <t>Saldo al final del periodo</t>
  </si>
  <si>
    <t>Dep. Acum. Al inicio del periodo</t>
  </si>
  <si>
    <t>Prop. Planta y equipos netos 2023</t>
  </si>
  <si>
    <t>Nota: Los Balances iniciales en mobiliario y equipos fueron modificados segun balance (SIAB), por inconsietencia en años anteriores</t>
  </si>
  <si>
    <t>Costos de Adquisicion 2021</t>
  </si>
  <si>
    <t>Prop. Plata y equipos netos 2022</t>
  </si>
  <si>
    <t>Nota #12 Activos Intangibles</t>
  </si>
  <si>
    <t>Un detalle de las partidas de activos intangibles al 30 de junio de 2023 y 2022 es como sigue:</t>
  </si>
  <si>
    <t>Costo de Adquisicion Bienes Intagibles(Programas de Software)</t>
  </si>
  <si>
    <t>Saldo al final del Periodo</t>
  </si>
  <si>
    <t xml:space="preserve">Depreciación Acumulada al inicio del Periodo </t>
  </si>
  <si>
    <t>Cargo depreciación del Periodo</t>
  </si>
  <si>
    <t xml:space="preserve">Saldo al final del Periodo </t>
  </si>
  <si>
    <t xml:space="preserve">Activos Intagibles </t>
  </si>
  <si>
    <t>Nota: El balance inicial Activos intagibles fue ajustado por diferencia en el registro del SIAB de años anteriores.</t>
  </si>
  <si>
    <t>Nota#  13 Cuentas por Pagar a Corto Plazo</t>
  </si>
  <si>
    <t>Un detalle de las partidas Cuentas por Pagar a Corto Plazo al 30 de junio de 2023 y 2022 es como sigue:</t>
  </si>
  <si>
    <t>Cuentas por Pagar</t>
  </si>
  <si>
    <t>Nomina Por Pagar</t>
  </si>
  <si>
    <t>Sector Privado</t>
  </si>
  <si>
    <t>Instituciones de la Seguridad Social</t>
  </si>
  <si>
    <t xml:space="preserve">Nota#  14 Patrimonio Institucional </t>
  </si>
  <si>
    <t>Un detalle de las partidas del patrimonio institucional al 30 de junio de 2023 y 2022 es como sigue:</t>
  </si>
  <si>
    <t>Resultado Positivo (Ahorro) Negativo (Desahorro)</t>
  </si>
  <si>
    <t>Resultados Acumulados</t>
  </si>
  <si>
    <t>Ajuste al patrimonio</t>
  </si>
  <si>
    <t>Nota: Se adquirieron Electrodomesticos en años anteriores para donar y se registraron erroneamente.</t>
  </si>
  <si>
    <t xml:space="preserve">Nota# 15  Ingresos </t>
  </si>
  <si>
    <t>Un detalle de las partidas de ingresos al 30 de junio 2023 y 2022 es como sigue:</t>
  </si>
  <si>
    <t>Transferencias Corrientes del  Gobierno Central</t>
  </si>
  <si>
    <t>Nota: La diferencia de 5,633,116.00 corresponde a la asignacion del mes de junio que al momento del corte aun no se ve reflejado en el moviemto finaciero del SIGEF.</t>
  </si>
  <si>
    <t xml:space="preserve"> Nota # 16 Sueldos, Salarios y beneficios a empleados</t>
  </si>
  <si>
    <t>Un detalle de las cuentas sueldos, salarios, beneficios a empleados al 30 de junio 2023 y 2022 es como sigue:</t>
  </si>
  <si>
    <t xml:space="preserve">Sueldos Fijos                                                                                                 </t>
  </si>
  <si>
    <t>Sueldo al personal contratado</t>
  </si>
  <si>
    <t>Compensacion por Servicios de Seguridad</t>
  </si>
  <si>
    <t>Contribuciones al seguro de salud</t>
  </si>
  <si>
    <t>Contribuciones al seguro de pensiones</t>
  </si>
  <si>
    <t>Contribuciones al seguro riesgos laborales</t>
  </si>
  <si>
    <t>Incentivo por Rendimiento Individual</t>
  </si>
  <si>
    <t xml:space="preserve">Vacaciones                                                                                               </t>
  </si>
  <si>
    <t>Nota# 17 Suministro y materiales para consumo</t>
  </si>
  <si>
    <t>Un detalle de los gastos de suministro y materiales para consumo al  30 de junio 2023 y 2022 es como sigue:</t>
  </si>
  <si>
    <t>Alimentos y bebidas</t>
  </si>
  <si>
    <t>Prenda de Vestir</t>
  </si>
  <si>
    <t>Productos de papel y cartón</t>
  </si>
  <si>
    <t>Combustible y lubricantes</t>
  </si>
  <si>
    <t>Útiles de escritorio e informática</t>
  </si>
  <si>
    <t>Productos eléctricos afines</t>
  </si>
  <si>
    <t xml:space="preserve">Productos y útiles diversos </t>
  </si>
  <si>
    <t>Sub Total</t>
  </si>
  <si>
    <t xml:space="preserve"> Inventario Consumido</t>
  </si>
  <si>
    <t>Nota:</t>
  </si>
  <si>
    <t>Inventario Cosumido</t>
  </si>
  <si>
    <t>Papel de Escritorio</t>
  </si>
  <si>
    <t>Herramientas menores</t>
  </si>
  <si>
    <t>Útiles y materiales de limpieza e higiene</t>
  </si>
  <si>
    <t>Útiles de cocina y comedor</t>
  </si>
  <si>
    <t xml:space="preserve">Nota# 18 Gastos de depreciación y amortización </t>
  </si>
  <si>
    <t>Un detalle de los gastos de depreciación y amortización al  30 de junio 2023 y 2022 es como sigue:</t>
  </si>
  <si>
    <t>Depreciacion maquinarias y equipos</t>
  </si>
  <si>
    <t>Depreciacion mobiliario y equipo de oficina</t>
  </si>
  <si>
    <t>Depreciacion equipos de transporte y otros</t>
  </si>
  <si>
    <t>Amortización Bienes Intangibles</t>
  </si>
  <si>
    <t xml:space="preserve">Nota# 19 Otros gastos </t>
  </si>
  <si>
    <t>Un detalle de otros gastos  al  30 de junio de 2023 y 2022 es como sigue:</t>
  </si>
  <si>
    <t>Teléfonos local</t>
  </si>
  <si>
    <t>Servicio de internet y television</t>
  </si>
  <si>
    <t>Energía eléctrica</t>
  </si>
  <si>
    <t>Publicidad y propaganda</t>
  </si>
  <si>
    <t>Viáticos dentro del país</t>
  </si>
  <si>
    <t>Alquileres y renta de edificio</t>
  </si>
  <si>
    <t>Alquiler y renta de equipos</t>
  </si>
  <si>
    <t>Seguro de bienes muebles</t>
  </si>
  <si>
    <t>Licencias informáticas</t>
  </si>
  <si>
    <t>Seguro de personas</t>
  </si>
  <si>
    <t>Mant. y Rep., Servicios de pintura y sus derivados</t>
  </si>
  <si>
    <t>Mant. y Rep. Eq. De Tracción y Elevación</t>
  </si>
  <si>
    <t>Fumigación</t>
  </si>
  <si>
    <t>Servicios Jurídico</t>
  </si>
  <si>
    <t>Servicios capacitación</t>
  </si>
  <si>
    <t>Servicios Profesionales</t>
  </si>
  <si>
    <t>Servicios de alimentación</t>
  </si>
  <si>
    <t>Total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</si>
</sst>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31F20"/>
      <name val="Times New Roman"/>
      <family val="1"/>
    </font>
    <font>
      <sz val="12"/>
      <color theme="1"/>
      <name val="Times New Roman"/>
      <family val="1"/>
    </font>
    <font>
      <sz val="12"/>
      <color rgb="FF231F20"/>
      <name val="Times New Roman"/>
      <family val="1"/>
    </font>
    <font>
      <sz val="12"/>
      <color rgb="FFFF0000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186">
    <xf numFmtId="0" fontId="0" fillId="0" borderId="0" xfId="0"/>
    <xf numFmtId="0" fontId="3" fillId="0" borderId="0" xfId="0" applyFont="1"/>
    <xf numFmtId="164" fontId="3" fillId="0" borderId="0" xfId="1" applyFont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2" fillId="0" borderId="0" xfId="0" applyFont="1" applyAlignment="1">
      <alignment horizontal="left" vertical="center"/>
    </xf>
    <xf numFmtId="0" fontId="3" fillId="0" borderId="0" xfId="0" applyFont="1" applyBorder="1"/>
    <xf numFmtId="0" fontId="4" fillId="0" borderId="0" xfId="0" applyFont="1" applyAlignment="1">
      <alignment horizontal="left" vertical="center"/>
    </xf>
    <xf numFmtId="4" fontId="0" fillId="0" borderId="0" xfId="0" applyNumberFormat="1"/>
    <xf numFmtId="164" fontId="5" fillId="0" borderId="0" xfId="1" applyFon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indent="5"/>
    </xf>
    <xf numFmtId="43" fontId="3" fillId="0" borderId="0" xfId="0" applyNumberFormat="1" applyFont="1"/>
    <xf numFmtId="164" fontId="3" fillId="0" borderId="0" xfId="1" applyFont="1" applyBorder="1"/>
    <xf numFmtId="164" fontId="3" fillId="0" borderId="0" xfId="1" applyFont="1" applyFill="1" applyBorder="1"/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7" fillId="2" borderId="0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/>
    </xf>
    <xf numFmtId="0" fontId="7" fillId="2" borderId="0" xfId="2" applyFont="1" applyFill="1" applyBorder="1" applyAlignment="1">
      <alignment horizontal="left"/>
    </xf>
    <xf numFmtId="0" fontId="7" fillId="0" borderId="0" xfId="0" applyFont="1" applyBorder="1"/>
    <xf numFmtId="37" fontId="3" fillId="0" borderId="0" xfId="0" applyNumberFormat="1" applyFont="1" applyFill="1"/>
    <xf numFmtId="37" fontId="2" fillId="0" borderId="1" xfId="1" applyNumberFormat="1" applyFont="1" applyBorder="1" applyAlignment="1">
      <alignment horizontal="right" vertical="center"/>
    </xf>
    <xf numFmtId="37" fontId="2" fillId="0" borderId="0" xfId="1" applyNumberFormat="1" applyFont="1" applyBorder="1" applyAlignment="1">
      <alignment horizontal="right" vertical="center"/>
    </xf>
    <xf numFmtId="37" fontId="2" fillId="0" borderId="1" xfId="1" applyNumberFormat="1" applyFont="1" applyFill="1" applyBorder="1" applyAlignment="1">
      <alignment horizontal="right" vertical="center"/>
    </xf>
    <xf numFmtId="37" fontId="3" fillId="0" borderId="0" xfId="1" applyNumberFormat="1" applyFont="1" applyBorder="1" applyAlignment="1">
      <alignment horizontal="right"/>
    </xf>
    <xf numFmtId="37" fontId="3" fillId="0" borderId="0" xfId="1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165" fontId="4" fillId="0" borderId="0" xfId="1" applyNumberFormat="1" applyFont="1" applyAlignment="1">
      <alignment horizontal="right" vertical="center"/>
    </xf>
    <xf numFmtId="165" fontId="4" fillId="0" borderId="0" xfId="1" applyNumberFormat="1" applyFont="1" applyBorder="1" applyAlignment="1">
      <alignment horizontal="right" vertical="center"/>
    </xf>
    <xf numFmtId="165" fontId="3" fillId="0" borderId="0" xfId="1" applyNumberFormat="1" applyFont="1" applyBorder="1" applyAlignment="1">
      <alignment horizontal="right"/>
    </xf>
    <xf numFmtId="37" fontId="4" fillId="0" borderId="0" xfId="1" applyNumberFormat="1" applyFont="1" applyAlignment="1">
      <alignment horizontal="right" vertical="center"/>
    </xf>
    <xf numFmtId="37" fontId="4" fillId="0" borderId="0" xfId="1" applyNumberFormat="1" applyFont="1" applyFill="1" applyAlignment="1">
      <alignment horizontal="right" vertical="center"/>
    </xf>
    <xf numFmtId="165" fontId="4" fillId="0" borderId="0" xfId="1" applyNumberFormat="1" applyFont="1" applyBorder="1" applyAlignment="1">
      <alignment vertical="center"/>
    </xf>
    <xf numFmtId="165" fontId="2" fillId="0" borderId="0" xfId="1" applyNumberFormat="1" applyFont="1" applyBorder="1" applyAlignment="1">
      <alignment vertical="center"/>
    </xf>
    <xf numFmtId="37" fontId="3" fillId="0" borderId="0" xfId="1" applyNumberFormat="1" applyFont="1" applyFill="1" applyAlignment="1">
      <alignment horizontal="right"/>
    </xf>
    <xf numFmtId="37" fontId="4" fillId="0" borderId="0" xfId="1" applyNumberFormat="1" applyFont="1" applyFill="1" applyAlignment="1">
      <alignment vertical="center"/>
    </xf>
    <xf numFmtId="37" fontId="2" fillId="0" borderId="1" xfId="1" applyNumberFormat="1" applyFont="1" applyFill="1" applyBorder="1" applyAlignment="1">
      <alignment vertical="center"/>
    </xf>
    <xf numFmtId="37" fontId="4" fillId="0" borderId="0" xfId="1" applyNumberFormat="1" applyFont="1" applyAlignment="1">
      <alignment vertical="center"/>
    </xf>
    <xf numFmtId="37" fontId="2" fillId="0" borderId="1" xfId="1" applyNumberFormat="1" applyFont="1" applyBorder="1" applyAlignment="1">
      <alignment vertical="center"/>
    </xf>
    <xf numFmtId="37" fontId="3" fillId="0" borderId="0" xfId="1" applyNumberFormat="1" applyFont="1" applyAlignment="1">
      <alignment horizontal="right"/>
    </xf>
    <xf numFmtId="0" fontId="7" fillId="2" borderId="0" xfId="2" applyFont="1" applyFill="1" applyBorder="1" applyAlignment="1">
      <alignment horizontal="center"/>
    </xf>
    <xf numFmtId="0" fontId="7" fillId="2" borderId="0" xfId="2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9" fillId="0" borderId="0" xfId="0" applyFont="1"/>
    <xf numFmtId="0" fontId="9" fillId="3" borderId="0" xfId="0" applyFont="1" applyFill="1" applyAlignment="1"/>
    <xf numFmtId="0" fontId="9" fillId="3" borderId="0" xfId="0" applyFont="1" applyFill="1"/>
    <xf numFmtId="0" fontId="10" fillId="0" borderId="0" xfId="0" applyFont="1"/>
    <xf numFmtId="0" fontId="10" fillId="0" borderId="0" xfId="0" applyFont="1" applyAlignment="1">
      <alignment horizontal="left" wrapText="1"/>
    </xf>
    <xf numFmtId="164" fontId="10" fillId="0" borderId="0" xfId="1" applyFont="1"/>
    <xf numFmtId="0" fontId="10" fillId="0" borderId="0" xfId="0" applyFont="1" applyFill="1"/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164" fontId="10" fillId="0" borderId="0" xfId="1" applyFont="1" applyFill="1"/>
    <xf numFmtId="0" fontId="10" fillId="0" borderId="0" xfId="0" applyFont="1" applyFill="1" applyBorder="1"/>
    <xf numFmtId="164" fontId="11" fillId="0" borderId="0" xfId="1" applyFont="1" applyFill="1" applyBorder="1" applyAlignment="1">
      <alignment horizontal="right"/>
    </xf>
    <xf numFmtId="164" fontId="10" fillId="0" borderId="0" xfId="1" applyFont="1" applyFill="1" applyBorder="1" applyAlignment="1">
      <alignment horizontal="right"/>
    </xf>
    <xf numFmtId="164" fontId="10" fillId="0" borderId="0" xfId="1" applyFont="1" applyBorder="1" applyAlignment="1">
      <alignment horizontal="right"/>
    </xf>
    <xf numFmtId="43" fontId="10" fillId="0" borderId="0" xfId="0" applyNumberFormat="1" applyFont="1"/>
    <xf numFmtId="164" fontId="9" fillId="0" borderId="0" xfId="1" applyFont="1" applyFill="1" applyBorder="1" applyAlignment="1">
      <alignment horizontal="right"/>
    </xf>
    <xf numFmtId="164" fontId="9" fillId="0" borderId="0" xfId="0" applyNumberFormat="1" applyFont="1" applyBorder="1" applyAlignment="1">
      <alignment horizontal="right"/>
    </xf>
    <xf numFmtId="3" fontId="10" fillId="0" borderId="0" xfId="0" applyNumberFormat="1" applyFont="1"/>
    <xf numFmtId="164" fontId="9" fillId="0" borderId="2" xfId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0" fontId="10" fillId="3" borderId="0" xfId="0" applyFont="1" applyFill="1"/>
    <xf numFmtId="0" fontId="10" fillId="0" borderId="0" xfId="0" applyFont="1" applyFill="1" applyAlignment="1">
      <alignment wrapText="1"/>
    </xf>
    <xf numFmtId="164" fontId="11" fillId="0" borderId="0" xfId="1" applyFont="1" applyFill="1" applyBorder="1"/>
    <xf numFmtId="164" fontId="10" fillId="0" borderId="0" xfId="1" applyFont="1" applyFill="1" applyBorder="1"/>
    <xf numFmtId="164" fontId="12" fillId="0" borderId="2" xfId="0" applyNumberFormat="1" applyFont="1" applyFill="1" applyBorder="1" applyAlignment="1">
      <alignment horizontal="right"/>
    </xf>
    <xf numFmtId="164" fontId="9" fillId="0" borderId="2" xfId="0" applyNumberFormat="1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10" fillId="0" borderId="0" xfId="0" applyFont="1" applyBorder="1"/>
    <xf numFmtId="164" fontId="11" fillId="0" borderId="0" xfId="1" applyFont="1" applyBorder="1" applyAlignment="1">
      <alignment horizontal="right"/>
    </xf>
    <xf numFmtId="164" fontId="11" fillId="0" borderId="3" xfId="1" applyFont="1" applyBorder="1" applyAlignment="1">
      <alignment horizontal="right"/>
    </xf>
    <xf numFmtId="0" fontId="9" fillId="0" borderId="0" xfId="0" applyFont="1" applyBorder="1"/>
    <xf numFmtId="164" fontId="9" fillId="0" borderId="0" xfId="1" applyFont="1" applyBorder="1" applyAlignment="1">
      <alignment horizontal="right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39" fontId="10" fillId="0" borderId="0" xfId="0" applyNumberFormat="1" applyFont="1" applyFill="1" applyBorder="1" applyAlignment="1">
      <alignment vertical="center"/>
    </xf>
    <xf numFmtId="164" fontId="11" fillId="0" borderId="0" xfId="1" applyFont="1" applyFill="1" applyBorder="1" applyAlignment="1">
      <alignment vertical="center"/>
    </xf>
    <xf numFmtId="39" fontId="11" fillId="0" borderId="0" xfId="0" applyNumberFormat="1" applyFont="1" applyFill="1" applyBorder="1" applyAlignment="1">
      <alignment vertical="center"/>
    </xf>
    <xf numFmtId="164" fontId="11" fillId="0" borderId="0" xfId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2" fillId="0" borderId="0" xfId="1" applyFont="1" applyFill="1" applyBorder="1" applyAlignment="1">
      <alignment vertical="center"/>
    </xf>
    <xf numFmtId="39" fontId="12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39" fontId="11" fillId="0" borderId="0" xfId="0" applyNumberFormat="1" applyFont="1" applyFill="1" applyBorder="1" applyAlignment="1">
      <alignment horizontal="right" vertical="center" wrapText="1" shrinkToFit="1"/>
    </xf>
    <xf numFmtId="39" fontId="9" fillId="0" borderId="1" xfId="0" applyNumberFormat="1" applyFont="1" applyFill="1" applyBorder="1" applyAlignment="1">
      <alignment vertical="center"/>
    </xf>
    <xf numFmtId="39" fontId="9" fillId="0" borderId="0" xfId="0" applyNumberFormat="1" applyFont="1" applyFill="1" applyBorder="1" applyAlignment="1">
      <alignment vertical="center"/>
    </xf>
    <xf numFmtId="39" fontId="10" fillId="0" borderId="0" xfId="0" applyNumberFormat="1" applyFont="1" applyBorder="1" applyAlignment="1">
      <alignment vertical="center"/>
    </xf>
    <xf numFmtId="164" fontId="9" fillId="0" borderId="0" xfId="1" applyFont="1" applyBorder="1" applyAlignment="1">
      <alignment vertical="center"/>
    </xf>
    <xf numFmtId="39" fontId="9" fillId="0" borderId="0" xfId="0" applyNumberFormat="1" applyFont="1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 shrinkToFit="1"/>
    </xf>
    <xf numFmtId="164" fontId="9" fillId="0" borderId="0" xfId="1" applyFont="1" applyFill="1" applyBorder="1" applyAlignment="1">
      <alignment vertical="center"/>
    </xf>
    <xf numFmtId="164" fontId="10" fillId="0" borderId="0" xfId="1" applyFont="1" applyFill="1" applyBorder="1" applyAlignment="1">
      <alignment vertical="center"/>
    </xf>
    <xf numFmtId="164" fontId="10" fillId="0" borderId="0" xfId="1" applyFont="1" applyFill="1" applyBorder="1" applyAlignment="1">
      <alignment horizontal="center" vertical="center"/>
    </xf>
    <xf numFmtId="164" fontId="9" fillId="0" borderId="0" xfId="1" applyFont="1" applyFill="1" applyBorder="1" applyAlignment="1">
      <alignment horizontal="center" vertical="center"/>
    </xf>
    <xf numFmtId="164" fontId="10" fillId="0" borderId="0" xfId="1" applyFont="1" applyFill="1" applyBorder="1" applyAlignment="1">
      <alignment horizontal="left" vertical="center"/>
    </xf>
    <xf numFmtId="164" fontId="9" fillId="0" borderId="1" xfId="1" applyFont="1" applyFill="1" applyBorder="1" applyAlignment="1">
      <alignment vertical="center"/>
    </xf>
    <xf numFmtId="0" fontId="10" fillId="0" borderId="0" xfId="0" applyFont="1" applyAlignment="1">
      <alignment horizontal="left"/>
    </xf>
    <xf numFmtId="0" fontId="9" fillId="0" borderId="0" xfId="0" applyFont="1" applyFill="1" applyBorder="1" applyAlignment="1">
      <alignment horizontal="center" wrapText="1"/>
    </xf>
    <xf numFmtId="164" fontId="9" fillId="0" borderId="0" xfId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/>
    <xf numFmtId="0" fontId="9" fillId="0" borderId="0" xfId="0" applyFont="1" applyFill="1" applyBorder="1"/>
    <xf numFmtId="164" fontId="9" fillId="0" borderId="6" xfId="1" applyFont="1" applyFill="1" applyBorder="1" applyAlignment="1">
      <alignment horizontal="right"/>
    </xf>
    <xf numFmtId="164" fontId="10" fillId="0" borderId="0" xfId="0" applyNumberFormat="1" applyFont="1"/>
    <xf numFmtId="43" fontId="0" fillId="0" borderId="0" xfId="0" applyNumberFormat="1"/>
    <xf numFmtId="164" fontId="10" fillId="0" borderId="3" xfId="1" applyFont="1" applyFill="1" applyBorder="1" applyAlignment="1">
      <alignment horizontal="right"/>
    </xf>
    <xf numFmtId="164" fontId="9" fillId="0" borderId="1" xfId="1" applyFont="1" applyFill="1" applyBorder="1" applyAlignment="1">
      <alignment horizontal="right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left" vertical="top" wrapText="1"/>
    </xf>
    <xf numFmtId="0" fontId="11" fillId="2" borderId="0" xfId="0" applyFont="1" applyFill="1" applyBorder="1"/>
    <xf numFmtId="164" fontId="10" fillId="2" borderId="0" xfId="1" applyFont="1" applyFill="1" applyBorder="1" applyAlignment="1">
      <alignment horizontal="right"/>
    </xf>
    <xf numFmtId="0" fontId="10" fillId="2" borderId="0" xfId="0" applyFont="1" applyFill="1" applyBorder="1"/>
    <xf numFmtId="0" fontId="9" fillId="2" borderId="0" xfId="0" applyFont="1" applyFill="1" applyBorder="1"/>
    <xf numFmtId="164" fontId="9" fillId="2" borderId="1" xfId="1" applyFont="1" applyFill="1" applyBorder="1" applyAlignment="1">
      <alignment horizontal="right"/>
    </xf>
    <xf numFmtId="164" fontId="9" fillId="2" borderId="0" xfId="1" applyFont="1" applyFill="1" applyBorder="1" applyAlignment="1">
      <alignment horizontal="right"/>
    </xf>
    <xf numFmtId="0" fontId="9" fillId="0" borderId="0" xfId="0" applyFont="1" applyFill="1"/>
    <xf numFmtId="0" fontId="12" fillId="2" borderId="0" xfId="0" applyFont="1" applyFill="1" applyBorder="1"/>
    <xf numFmtId="164" fontId="9" fillId="2" borderId="2" xfId="1" applyFont="1" applyFill="1" applyBorder="1" applyAlignment="1">
      <alignment horizontal="right"/>
    </xf>
    <xf numFmtId="164" fontId="9" fillId="3" borderId="0" xfId="1" applyFont="1" applyFill="1" applyBorder="1" applyAlignment="1">
      <alignment horizontal="right"/>
    </xf>
    <xf numFmtId="0" fontId="9" fillId="2" borderId="0" xfId="0" applyFont="1" applyFill="1" applyAlignment="1">
      <alignment horizontal="center" vertical="center"/>
    </xf>
    <xf numFmtId="0" fontId="11" fillId="4" borderId="0" xfId="0" applyFont="1" applyFill="1" applyBorder="1" applyAlignment="1">
      <alignment horizontal="left" vertical="center" wrapText="1"/>
    </xf>
    <xf numFmtId="164" fontId="11" fillId="0" borderId="0" xfId="1" applyFont="1" applyFill="1"/>
    <xf numFmtId="0" fontId="11" fillId="0" borderId="0" xfId="0" applyFont="1" applyFill="1"/>
    <xf numFmtId="164" fontId="10" fillId="2" borderId="0" xfId="1" applyFont="1" applyFill="1"/>
    <xf numFmtId="164" fontId="10" fillId="2" borderId="0" xfId="1" applyFont="1" applyFill="1" applyBorder="1"/>
    <xf numFmtId="0" fontId="12" fillId="4" borderId="0" xfId="0" applyFont="1" applyFill="1" applyBorder="1" applyAlignment="1">
      <alignment horizontal="left" vertical="center" wrapText="1"/>
    </xf>
    <xf numFmtId="164" fontId="12" fillId="0" borderId="1" xfId="1" applyFont="1" applyFill="1" applyBorder="1"/>
    <xf numFmtId="166" fontId="9" fillId="2" borderId="0" xfId="0" applyNumberFormat="1" applyFont="1" applyFill="1" applyBorder="1"/>
    <xf numFmtId="164" fontId="12" fillId="0" borderId="0" xfId="1" applyFont="1" applyFill="1" applyBorder="1"/>
    <xf numFmtId="164" fontId="9" fillId="2" borderId="0" xfId="1" applyFont="1" applyFill="1"/>
    <xf numFmtId="164" fontId="11" fillId="0" borderId="1" xfId="1" applyFont="1" applyFill="1" applyBorder="1"/>
    <xf numFmtId="164" fontId="10" fillId="2" borderId="1" xfId="1" applyFont="1" applyFill="1" applyBorder="1"/>
    <xf numFmtId="0" fontId="12" fillId="2" borderId="0" xfId="0" applyFont="1" applyFill="1"/>
    <xf numFmtId="164" fontId="12" fillId="0" borderId="7" xfId="1" applyFont="1" applyFill="1" applyBorder="1"/>
    <xf numFmtId="164" fontId="9" fillId="2" borderId="2" xfId="1" applyFont="1" applyFill="1" applyBorder="1"/>
    <xf numFmtId="164" fontId="9" fillId="2" borderId="0" xfId="1" applyFont="1" applyFill="1" applyBorder="1"/>
    <xf numFmtId="0" fontId="9" fillId="0" borderId="0" xfId="0" applyFont="1" applyBorder="1" applyAlignment="1">
      <alignment horizontal="left" vertical="top" wrapText="1"/>
    </xf>
    <xf numFmtId="164" fontId="10" fillId="3" borderId="0" xfId="1" applyFont="1" applyFill="1"/>
    <xf numFmtId="0" fontId="10" fillId="0" borderId="0" xfId="0" applyFont="1" applyAlignment="1">
      <alignment horizontal="left" vertical="top" wrapText="1"/>
    </xf>
    <xf numFmtId="0" fontId="12" fillId="2" borderId="0" xfId="0" applyFont="1" applyFill="1" applyAlignment="1">
      <alignment horizontal="center"/>
    </xf>
    <xf numFmtId="0" fontId="11" fillId="2" borderId="0" xfId="0" applyFont="1" applyFill="1"/>
    <xf numFmtId="164" fontId="11" fillId="0" borderId="3" xfId="1" applyFont="1" applyFill="1" applyBorder="1" applyAlignment="1">
      <alignment horizontal="right"/>
    </xf>
    <xf numFmtId="164" fontId="10" fillId="0" borderId="3" xfId="1" applyFont="1" applyBorder="1" applyAlignment="1">
      <alignment horizontal="right"/>
    </xf>
    <xf numFmtId="0" fontId="10" fillId="0" borderId="0" xfId="0" applyFont="1" applyAlignment="1">
      <alignment horizontal="left" wrapText="1"/>
    </xf>
    <xf numFmtId="164" fontId="10" fillId="0" borderId="0" xfId="1" applyFont="1" applyAlignment="1">
      <alignment horizontal="left" wrapText="1"/>
    </xf>
    <xf numFmtId="0" fontId="10" fillId="0" borderId="0" xfId="0" applyFont="1" applyBorder="1" applyAlignment="1">
      <alignment horizontal="left"/>
    </xf>
    <xf numFmtId="164" fontId="12" fillId="0" borderId="2" xfId="1" applyFont="1" applyFill="1" applyBorder="1" applyAlignment="1">
      <alignment horizontal="right"/>
    </xf>
    <xf numFmtId="164" fontId="10" fillId="0" borderId="0" xfId="1" applyFont="1" applyBorder="1"/>
    <xf numFmtId="43" fontId="10" fillId="0" borderId="0" xfId="0" applyNumberFormat="1" applyFont="1" applyBorder="1"/>
    <xf numFmtId="0" fontId="10" fillId="0" borderId="0" xfId="0" applyFont="1" applyAlignment="1">
      <alignment wrapText="1"/>
    </xf>
    <xf numFmtId="0" fontId="10" fillId="0" borderId="0" xfId="0" applyFont="1" applyBorder="1" applyAlignment="1">
      <alignment horizontal="left" wrapText="1"/>
    </xf>
    <xf numFmtId="164" fontId="14" fillId="0" borderId="0" xfId="1" applyFont="1" applyFill="1" applyBorder="1" applyAlignment="1">
      <alignment horizontal="center" vertical="center"/>
    </xf>
    <xf numFmtId="0" fontId="9" fillId="3" borderId="0" xfId="0" applyFont="1" applyFill="1" applyAlignment="1">
      <alignment horizontal="left"/>
    </xf>
    <xf numFmtId="0" fontId="10" fillId="0" borderId="0" xfId="0" applyFont="1" applyAlignment="1">
      <alignment vertical="top" wrapText="1"/>
    </xf>
    <xf numFmtId="0" fontId="14" fillId="0" borderId="0" xfId="0" applyFont="1" applyBorder="1" applyAlignment="1">
      <alignment horizontal="justify" vertical="center"/>
    </xf>
    <xf numFmtId="0" fontId="15" fillId="0" borderId="0" xfId="0" applyFont="1" applyBorder="1" applyAlignment="1">
      <alignment horizontal="justify" vertical="center"/>
    </xf>
    <xf numFmtId="164" fontId="9" fillId="0" borderId="1" xfId="1" applyFont="1" applyFill="1" applyBorder="1"/>
    <xf numFmtId="0" fontId="14" fillId="0" borderId="0" xfId="0" applyFont="1" applyFill="1" applyBorder="1" applyAlignment="1">
      <alignment horizontal="justify" vertical="center"/>
    </xf>
    <xf numFmtId="164" fontId="9" fillId="0" borderId="0" xfId="0" applyNumberFormat="1" applyFont="1" applyFill="1" applyBorder="1"/>
    <xf numFmtId="164" fontId="10" fillId="0" borderId="0" xfId="0" applyNumberFormat="1" applyFont="1" applyBorder="1"/>
    <xf numFmtId="0" fontId="9" fillId="0" borderId="0" xfId="0" applyFont="1" applyFill="1" applyAlignment="1"/>
    <xf numFmtId="0" fontId="10" fillId="0" borderId="0" xfId="0" applyFont="1" applyFill="1" applyAlignment="1">
      <alignment horizontal="right"/>
    </xf>
    <xf numFmtId="164" fontId="10" fillId="0" borderId="0" xfId="0" applyNumberFormat="1" applyFont="1" applyFill="1" applyAlignment="1">
      <alignment horizontal="left" vertical="top" wrapText="1"/>
    </xf>
    <xf numFmtId="164" fontId="0" fillId="0" borderId="0" xfId="1" applyFont="1"/>
    <xf numFmtId="164" fontId="9" fillId="0" borderId="0" xfId="0" applyNumberFormat="1" applyFont="1"/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164" fontId="10" fillId="0" borderId="0" xfId="0" applyNumberFormat="1" applyFont="1" applyFill="1"/>
    <xf numFmtId="0" fontId="10" fillId="0" borderId="7" xfId="0" applyFont="1" applyFill="1" applyBorder="1"/>
    <xf numFmtId="43" fontId="9" fillId="0" borderId="0" xfId="0" applyNumberFormat="1" applyFont="1" applyFill="1"/>
    <xf numFmtId="43" fontId="10" fillId="0" borderId="0" xfId="0" applyNumberFormat="1" applyFont="1" applyFill="1"/>
  </cellXfs>
  <cellStyles count="3">
    <cellStyle name="Millares" xfId="1" builtinId="3"/>
    <cellStyle name="Normal" xfId="0" builtinId="0"/>
    <cellStyle name="Normal 3" xfId="2" xr:uid="{8E1440F1-134E-4FCF-8165-AF7FC16AFC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2DE0B.4AE0F8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2245179</xdr:colOff>
      <xdr:row>1</xdr:row>
      <xdr:rowOff>89045</xdr:rowOff>
    </xdr:from>
    <xdr:to>
      <xdr:col>4</xdr:col>
      <xdr:colOff>27214</xdr:colOff>
      <xdr:row>4</xdr:row>
      <xdr:rowOff>59627</xdr:rowOff>
    </xdr:to>
    <xdr:pic>
      <xdr:nvPicPr>
        <xdr:cNvPr id="2" name="Imagen 1" descr="LOGO IGN">
          <a:extLst>
            <a:ext uri="{FF2B5EF4-FFF2-40B4-BE49-F238E27FC236}">
              <a16:creationId xmlns:a16="http://schemas.microsoft.com/office/drawing/2014/main" id="{307F656B-2855-44B4-9AA2-978D6D436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0608" y="293152"/>
          <a:ext cx="2367642" cy="5829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3/Contabiliadad/Junio%202023/Copia%20de%20Corte%20semestral%20enero-junio%202023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"/>
      <sheetName val="Est. de Rendimiento Fin"/>
      <sheetName val="Cambio del Patrimonio"/>
      <sheetName val="Flujo de Efectivo"/>
      <sheetName val="Estado Comparativo"/>
      <sheetName val="Notas 1-6 Historia"/>
      <sheetName val="Notas 7-18"/>
      <sheetName val="Cuentas por pagar"/>
      <sheetName val="Notas 7-19"/>
    </sheetNames>
    <sheetDataSet>
      <sheetData sheetId="0">
        <row r="6">
          <cell r="B6" t="str">
            <v>INSTITUTO GEOGRÁFICO NACIONAL JOSÉ JOAQUÌN HUNGRÌA MORELL</v>
          </cell>
          <cell r="C6"/>
          <cell r="D6"/>
          <cell r="E6"/>
        </row>
        <row r="8">
          <cell r="B8" t="str">
            <v>Al 30 DE JUNIO DEL 2023-2022</v>
          </cell>
          <cell r="C8"/>
          <cell r="D8"/>
          <cell r="E8"/>
        </row>
      </sheetData>
      <sheetData sheetId="1">
        <row r="26">
          <cell r="D26">
            <v>-57406863.589999989</v>
          </cell>
        </row>
      </sheetData>
      <sheetData sheetId="2"/>
      <sheetData sheetId="3"/>
      <sheetData sheetId="4"/>
      <sheetData sheetId="5"/>
      <sheetData sheetId="6">
        <row r="195">
          <cell r="C195">
            <v>963483.88</v>
          </cell>
        </row>
        <row r="223">
          <cell r="C223">
            <v>57489563.420000002</v>
          </cell>
        </row>
      </sheetData>
      <sheetData sheetId="7">
        <row r="9">
          <cell r="J9">
            <v>2500</v>
          </cell>
        </row>
        <row r="10">
          <cell r="J10">
            <v>33482.5</v>
          </cell>
        </row>
        <row r="11">
          <cell r="J11">
            <v>42101.89</v>
          </cell>
        </row>
        <row r="12">
          <cell r="J12">
            <v>17110</v>
          </cell>
        </row>
        <row r="13">
          <cell r="E13">
            <v>94000</v>
          </cell>
          <cell r="J13">
            <v>9645.0400000000009</v>
          </cell>
        </row>
        <row r="14">
          <cell r="E14">
            <v>13511.1</v>
          </cell>
          <cell r="J14">
            <v>79000</v>
          </cell>
        </row>
        <row r="18">
          <cell r="J18">
            <v>349044</v>
          </cell>
        </row>
        <row r="19">
          <cell r="J19">
            <v>24000.02</v>
          </cell>
        </row>
        <row r="20">
          <cell r="J20">
            <v>32597.5</v>
          </cell>
        </row>
        <row r="21">
          <cell r="J21">
            <v>11210</v>
          </cell>
        </row>
        <row r="22">
          <cell r="J22">
            <v>44604</v>
          </cell>
        </row>
        <row r="23">
          <cell r="J23">
            <v>174726.18</v>
          </cell>
        </row>
        <row r="24">
          <cell r="J24">
            <v>8200.34</v>
          </cell>
        </row>
        <row r="25">
          <cell r="E25">
            <v>9268197.5800000001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7FE24-7422-4106-8BC3-170C0307D4E8}">
  <sheetPr>
    <tabColor theme="4" tint="0.79998168889431442"/>
    <pageSetUpPr fitToPage="1"/>
  </sheetPr>
  <dimension ref="B7:K43"/>
  <sheetViews>
    <sheetView showGridLines="0" tabSelected="1" zoomScale="70" zoomScaleNormal="70" workbookViewId="0">
      <selection activeCell="H42" sqref="H42:H43"/>
    </sheetView>
  </sheetViews>
  <sheetFormatPr baseColWidth="10" defaultColWidth="11.42578125" defaultRowHeight="15.75" x14ac:dyDescent="0.25"/>
  <cols>
    <col min="1" max="1" width="6.5703125" style="1" customWidth="1"/>
    <col min="2" max="2" width="45.7109375" style="1" customWidth="1"/>
    <col min="3" max="3" width="4.28515625" style="1" customWidth="1"/>
    <col min="4" max="4" width="18.7109375" style="1" customWidth="1"/>
    <col min="5" max="5" width="2.28515625" style="8" customWidth="1"/>
    <col min="6" max="6" width="19.85546875" style="1" customWidth="1"/>
    <col min="7" max="7" width="13.5703125" style="1" bestFit="1" customWidth="1"/>
    <col min="8" max="8" width="20.28515625" style="2" bestFit="1" customWidth="1"/>
    <col min="9" max="9" width="20.42578125" style="2" customWidth="1"/>
    <col min="10" max="10" width="17.7109375" style="1" bestFit="1" customWidth="1"/>
    <col min="11" max="16384" width="11.42578125" style="1"/>
  </cols>
  <sheetData>
    <row r="7" spans="2:11" x14ac:dyDescent="0.25">
      <c r="B7" s="47" t="str">
        <f>+'[1]Estado de Situación'!B6:E6</f>
        <v>INSTITUTO GEOGRÁFICO NACIONAL JOSÉ JOAQUÌN HUNGRÌA MORELL</v>
      </c>
      <c r="C7" s="47"/>
      <c r="D7" s="47"/>
      <c r="E7" s="47"/>
      <c r="F7" s="47"/>
    </row>
    <row r="8" spans="2:11" x14ac:dyDescent="0.25">
      <c r="B8" s="47" t="s">
        <v>0</v>
      </c>
      <c r="C8" s="47"/>
      <c r="D8" s="47"/>
      <c r="E8" s="47"/>
      <c r="F8" s="47"/>
    </row>
    <row r="9" spans="2:11" x14ac:dyDescent="0.25">
      <c r="B9" s="47" t="str">
        <f>+'[1]Estado de Situación'!B8:E8</f>
        <v>Al 30 DE JUNIO DEL 2023-2022</v>
      </c>
      <c r="C9" s="47"/>
      <c r="D9" s="47"/>
      <c r="E9" s="47"/>
      <c r="F9" s="47"/>
    </row>
    <row r="10" spans="2:11" x14ac:dyDescent="0.25">
      <c r="B10" s="47" t="s">
        <v>1</v>
      </c>
      <c r="C10" s="47"/>
      <c r="D10" s="47"/>
      <c r="E10" s="47"/>
      <c r="F10" s="47"/>
    </row>
    <row r="11" spans="2:11" x14ac:dyDescent="0.25">
      <c r="B11" s="3"/>
      <c r="C11" s="3"/>
      <c r="D11" s="3"/>
      <c r="E11" s="4"/>
      <c r="F11" s="3"/>
    </row>
    <row r="12" spans="2:11" x14ac:dyDescent="0.25">
      <c r="B12" s="3"/>
      <c r="C12" s="3"/>
      <c r="D12" s="3"/>
      <c r="E12" s="4"/>
      <c r="F12" s="5"/>
      <c r="G12" s="6"/>
    </row>
    <row r="13" spans="2:11" x14ac:dyDescent="0.25">
      <c r="D13" s="3">
        <v>2023</v>
      </c>
      <c r="E13" s="4"/>
      <c r="F13" s="5">
        <v>2022</v>
      </c>
      <c r="G13" s="6"/>
    </row>
    <row r="14" spans="2:11" x14ac:dyDescent="0.25">
      <c r="B14" s="7" t="s">
        <v>2</v>
      </c>
      <c r="C14" s="7"/>
      <c r="D14" s="29"/>
      <c r="E14" s="30"/>
      <c r="F14" s="38"/>
      <c r="G14" s="6"/>
    </row>
    <row r="15" spans="2:11" x14ac:dyDescent="0.25">
      <c r="B15" s="9" t="s">
        <v>3</v>
      </c>
      <c r="C15" s="9"/>
      <c r="D15" s="41">
        <v>33797864</v>
      </c>
      <c r="E15" s="36"/>
      <c r="F15" s="39">
        <v>229260522</v>
      </c>
      <c r="G15" s="6"/>
      <c r="I15" s="10"/>
      <c r="J15" s="11"/>
      <c r="K15" s="2"/>
    </row>
    <row r="16" spans="2:11" x14ac:dyDescent="0.25">
      <c r="B16" s="7" t="s">
        <v>4</v>
      </c>
      <c r="C16" s="7"/>
      <c r="D16" s="42">
        <v>33797864</v>
      </c>
      <c r="E16" s="37"/>
      <c r="F16" s="40">
        <f>+F15</f>
        <v>229260522</v>
      </c>
      <c r="G16" s="6"/>
      <c r="J16" s="2"/>
      <c r="K16" s="2"/>
    </row>
    <row r="17" spans="2:11" x14ac:dyDescent="0.25">
      <c r="B17" s="12"/>
      <c r="C17" s="12"/>
      <c r="D17" s="27"/>
      <c r="E17" s="33"/>
      <c r="F17" s="28"/>
      <c r="G17" s="6"/>
      <c r="J17" s="2"/>
      <c r="K17" s="2"/>
    </row>
    <row r="18" spans="2:11" x14ac:dyDescent="0.25">
      <c r="B18" s="13" t="s">
        <v>5</v>
      </c>
      <c r="C18" s="13"/>
      <c r="D18" s="43"/>
      <c r="E18" s="33"/>
      <c r="F18" s="38"/>
      <c r="G18" s="6"/>
    </row>
    <row r="19" spans="2:11" x14ac:dyDescent="0.25">
      <c r="B19" s="9" t="s">
        <v>6</v>
      </c>
      <c r="C19" s="9"/>
      <c r="D19" s="34">
        <v>-31451791</v>
      </c>
      <c r="E19" s="32"/>
      <c r="F19" s="35">
        <v>-29284361</v>
      </c>
      <c r="G19" s="23"/>
    </row>
    <row r="20" spans="2:11" hidden="1" x14ac:dyDescent="0.25">
      <c r="B20" s="9" t="s">
        <v>7</v>
      </c>
      <c r="C20" s="9"/>
      <c r="D20" s="34">
        <v>0</v>
      </c>
      <c r="E20" s="32"/>
      <c r="F20" s="35">
        <v>0</v>
      </c>
      <c r="G20" s="6"/>
    </row>
    <row r="21" spans="2:11" x14ac:dyDescent="0.25">
      <c r="B21" s="9" t="s">
        <v>8</v>
      </c>
      <c r="C21" s="9"/>
      <c r="D21" s="34">
        <v>-1299890</v>
      </c>
      <c r="E21" s="32"/>
      <c r="F21" s="35">
        <v>-968636</v>
      </c>
      <c r="G21" s="23"/>
    </row>
    <row r="22" spans="2:11" x14ac:dyDescent="0.25">
      <c r="B22" s="9" t="s">
        <v>9</v>
      </c>
      <c r="C22" s="9"/>
      <c r="D22" s="34">
        <f>-'[1]Notas 7-18'!C195</f>
        <v>-963483.88</v>
      </c>
      <c r="E22" s="31"/>
      <c r="F22" s="35">
        <v>-1053557</v>
      </c>
      <c r="G22" s="6"/>
      <c r="J22" s="14"/>
    </row>
    <row r="23" spans="2:11" x14ac:dyDescent="0.25">
      <c r="B23" s="9" t="s">
        <v>10</v>
      </c>
      <c r="C23" s="9"/>
      <c r="D23" s="34">
        <f>-'[1]Notas 7-18'!C223</f>
        <v>-57489563.420000002</v>
      </c>
      <c r="E23" s="32"/>
      <c r="F23" s="35">
        <v>-3528409</v>
      </c>
      <c r="G23" s="6"/>
    </row>
    <row r="24" spans="2:11" x14ac:dyDescent="0.25">
      <c r="B24" s="7" t="s">
        <v>11</v>
      </c>
      <c r="C24" s="7"/>
      <c r="D24" s="24">
        <f>SUM(D19:D23)</f>
        <v>-91204728.300000012</v>
      </c>
      <c r="E24" s="25"/>
      <c r="F24" s="26">
        <f>SUM(F19:F23)</f>
        <v>-34834963</v>
      </c>
      <c r="G24" s="23"/>
    </row>
    <row r="25" spans="2:11" x14ac:dyDescent="0.25">
      <c r="B25" s="12"/>
      <c r="C25" s="12"/>
      <c r="D25" s="27"/>
      <c r="E25" s="27"/>
      <c r="F25" s="28"/>
      <c r="G25" s="6"/>
    </row>
    <row r="26" spans="2:11" x14ac:dyDescent="0.25">
      <c r="B26" s="7" t="s">
        <v>12</v>
      </c>
      <c r="C26" s="7"/>
      <c r="D26" s="24">
        <f>+D16+D24</f>
        <v>-57406864.300000012</v>
      </c>
      <c r="E26" s="25"/>
      <c r="F26" s="26">
        <f>+F16+F24</f>
        <v>194425559</v>
      </c>
      <c r="G26" s="6"/>
    </row>
    <row r="27" spans="2:11" x14ac:dyDescent="0.25">
      <c r="B27" s="12"/>
      <c r="C27" s="12"/>
      <c r="D27" s="15"/>
      <c r="E27" s="15"/>
      <c r="F27" s="16"/>
      <c r="G27" s="6"/>
    </row>
    <row r="28" spans="2:11" x14ac:dyDescent="0.25">
      <c r="B28" s="12"/>
      <c r="C28" s="12"/>
      <c r="F28" s="6"/>
      <c r="G28" s="6"/>
    </row>
    <row r="29" spans="2:11" x14ac:dyDescent="0.25">
      <c r="B29" s="17" t="s">
        <v>13</v>
      </c>
      <c r="C29" s="18"/>
    </row>
    <row r="30" spans="2:11" x14ac:dyDescent="0.25">
      <c r="B30" s="18"/>
      <c r="C30" s="18"/>
    </row>
    <row r="31" spans="2:11" x14ac:dyDescent="0.25">
      <c r="B31" s="18"/>
      <c r="C31" s="18"/>
    </row>
    <row r="32" spans="2:11" x14ac:dyDescent="0.25">
      <c r="B32" s="18"/>
      <c r="C32" s="18"/>
    </row>
    <row r="33" spans="2:6" x14ac:dyDescent="0.25">
      <c r="B33" s="18"/>
      <c r="C33" s="18"/>
    </row>
    <row r="34" spans="2:6" x14ac:dyDescent="0.25">
      <c r="B34" s="18"/>
      <c r="C34" s="18"/>
    </row>
    <row r="35" spans="2:6" x14ac:dyDescent="0.25">
      <c r="B35" s="19" t="s">
        <v>14</v>
      </c>
      <c r="C35" s="19"/>
      <c r="D35" s="45" t="s">
        <v>15</v>
      </c>
      <c r="E35" s="45"/>
      <c r="F35" s="45"/>
    </row>
    <row r="36" spans="2:6" x14ac:dyDescent="0.25">
      <c r="B36" s="20" t="s">
        <v>16</v>
      </c>
      <c r="C36" s="20"/>
      <c r="D36" s="46" t="s">
        <v>17</v>
      </c>
      <c r="E36" s="46"/>
      <c r="F36" s="46"/>
    </row>
    <row r="37" spans="2:6" x14ac:dyDescent="0.25">
      <c r="B37" s="19" t="s">
        <v>18</v>
      </c>
      <c r="C37" s="19"/>
      <c r="D37" s="44" t="s">
        <v>19</v>
      </c>
      <c r="E37" s="44"/>
      <c r="F37" s="44"/>
    </row>
    <row r="38" spans="2:6" x14ac:dyDescent="0.25">
      <c r="B38" s="19"/>
      <c r="C38" s="19"/>
      <c r="D38" s="19"/>
      <c r="E38" s="19"/>
      <c r="F38" s="19"/>
    </row>
    <row r="39" spans="2:6" x14ac:dyDescent="0.25">
      <c r="B39" s="21"/>
      <c r="C39" s="21"/>
      <c r="D39" s="19"/>
      <c r="E39" s="19"/>
      <c r="F39" s="19"/>
    </row>
    <row r="40" spans="2:6" x14ac:dyDescent="0.25">
      <c r="B40" s="22"/>
      <c r="C40" s="22"/>
      <c r="D40" s="22"/>
      <c r="E40" s="22"/>
      <c r="F40" s="22"/>
    </row>
    <row r="41" spans="2:6" x14ac:dyDescent="0.25">
      <c r="B41" s="19" t="s">
        <v>15</v>
      </c>
      <c r="C41" s="19"/>
      <c r="D41" s="45" t="s">
        <v>20</v>
      </c>
      <c r="E41" s="45"/>
      <c r="F41" s="45"/>
    </row>
    <row r="42" spans="2:6" x14ac:dyDescent="0.25">
      <c r="B42" s="20" t="s">
        <v>21</v>
      </c>
      <c r="C42" s="20"/>
      <c r="D42" s="46" t="s">
        <v>22</v>
      </c>
      <c r="E42" s="46"/>
      <c r="F42" s="46"/>
    </row>
    <row r="43" spans="2:6" x14ac:dyDescent="0.25">
      <c r="B43" s="19" t="s">
        <v>23</v>
      </c>
      <c r="C43" s="19"/>
      <c r="D43" s="44" t="s">
        <v>24</v>
      </c>
      <c r="E43" s="44"/>
      <c r="F43" s="44"/>
    </row>
  </sheetData>
  <mergeCells count="10">
    <mergeCell ref="D37:F37"/>
    <mergeCell ref="D41:F41"/>
    <mergeCell ref="D42:F42"/>
    <mergeCell ref="D43:F43"/>
    <mergeCell ref="B7:F7"/>
    <mergeCell ref="B8:F8"/>
    <mergeCell ref="B9:F9"/>
    <mergeCell ref="B10:F10"/>
    <mergeCell ref="D35:F35"/>
    <mergeCell ref="D36:F36"/>
  </mergeCells>
  <printOptions horizontalCentered="1"/>
  <pageMargins left="0.70866141732283472" right="0.70866141732283472" top="0.74803149606299213" bottom="0.74803149606299213" header="0.31496062992125984" footer="0.31496062992125984"/>
  <pageSetup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47815-FE9F-49BF-8F96-0037D61E853A}">
  <dimension ref="A1:Q238"/>
  <sheetViews>
    <sheetView showGridLines="0" topLeftCell="A163" workbookViewId="0">
      <selection activeCell="I14" sqref="I14"/>
    </sheetView>
  </sheetViews>
  <sheetFormatPr baseColWidth="10" defaultColWidth="11.42578125" defaultRowHeight="12.75" x14ac:dyDescent="0.2"/>
  <cols>
    <col min="1" max="1" width="3.42578125" style="51" customWidth="1"/>
    <col min="2" max="2" width="39.7109375" style="51" customWidth="1"/>
    <col min="3" max="3" width="16.140625" style="51" customWidth="1"/>
    <col min="4" max="4" width="3.140625" style="51" customWidth="1"/>
    <col min="5" max="5" width="16.140625" style="51" customWidth="1"/>
    <col min="6" max="6" width="1.85546875" style="51" customWidth="1"/>
    <col min="7" max="7" width="15.28515625" style="53" customWidth="1"/>
    <col min="8" max="8" width="1.28515625" style="51" customWidth="1"/>
    <col min="9" max="9" width="17.28515625" style="51" customWidth="1"/>
    <col min="10" max="10" width="14.7109375" style="51" bestFit="1" customWidth="1"/>
    <col min="11" max="12" width="14.42578125" style="51" customWidth="1"/>
    <col min="13" max="13" width="13" style="51" bestFit="1" customWidth="1"/>
    <col min="14" max="14" width="4.5703125" style="51" customWidth="1"/>
    <col min="15" max="15" width="13.85546875" style="51" bestFit="1" customWidth="1"/>
    <col min="16" max="16384" width="11.42578125" style="51"/>
  </cols>
  <sheetData>
    <row r="1" spans="1:11" x14ac:dyDescent="0.2">
      <c r="A1" s="48"/>
      <c r="B1" s="49" t="s">
        <v>25</v>
      </c>
      <c r="C1" s="49"/>
      <c r="D1" s="49"/>
      <c r="E1" s="49"/>
      <c r="F1" s="49"/>
      <c r="G1" s="49"/>
      <c r="H1" s="50"/>
      <c r="I1" s="50"/>
    </row>
    <row r="2" spans="1:11" ht="31.5" customHeight="1" x14ac:dyDescent="0.25">
      <c r="B2" s="52" t="s">
        <v>26</v>
      </c>
      <c r="C2" s="52"/>
      <c r="D2" s="52"/>
      <c r="E2" s="52"/>
      <c r="I2" s="10"/>
    </row>
    <row r="3" spans="1:11" x14ac:dyDescent="0.2">
      <c r="I3" s="54"/>
    </row>
    <row r="4" spans="1:11" ht="15" x14ac:dyDescent="0.25">
      <c r="B4" s="55" t="s">
        <v>27</v>
      </c>
      <c r="C4" s="56">
        <v>2023</v>
      </c>
      <c r="D4" s="56"/>
      <c r="E4" s="56">
        <v>2022</v>
      </c>
      <c r="F4" s="56"/>
      <c r="G4" s="57"/>
      <c r="H4" s="54"/>
      <c r="I4" s="54"/>
      <c r="K4" s="10"/>
    </row>
    <row r="5" spans="1:11" x14ac:dyDescent="0.2">
      <c r="B5" s="58" t="s">
        <v>28</v>
      </c>
      <c r="C5" s="59">
        <v>283965141.32999998</v>
      </c>
      <c r="D5" s="60"/>
      <c r="E5" s="60">
        <v>213571468.74000001</v>
      </c>
      <c r="F5" s="61"/>
      <c r="K5" s="62"/>
    </row>
    <row r="6" spans="1:11" x14ac:dyDescent="0.2">
      <c r="B6" s="58" t="s">
        <v>29</v>
      </c>
      <c r="C6" s="59">
        <v>9028562.7400000002</v>
      </c>
      <c r="D6" s="60"/>
      <c r="E6" s="60">
        <v>168126.11</v>
      </c>
      <c r="F6" s="61"/>
    </row>
    <row r="7" spans="1:11" x14ac:dyDescent="0.2">
      <c r="B7" s="58" t="s">
        <v>30</v>
      </c>
      <c r="C7" s="59">
        <v>1932.57</v>
      </c>
      <c r="D7" s="63"/>
      <c r="E7" s="60">
        <v>1932.57</v>
      </c>
      <c r="F7" s="64"/>
      <c r="I7" s="65"/>
    </row>
    <row r="8" spans="1:11" ht="13.5" thickBot="1" x14ac:dyDescent="0.25">
      <c r="B8" s="58"/>
      <c r="C8" s="66">
        <f>SUM(C5:C7)</f>
        <v>292995636.63999999</v>
      </c>
      <c r="D8" s="63"/>
      <c r="E8" s="66">
        <f>SUM(E5:E7)</f>
        <v>213741527.42000002</v>
      </c>
      <c r="F8" s="64"/>
    </row>
    <row r="9" spans="1:11" ht="13.5" thickTop="1" x14ac:dyDescent="0.2">
      <c r="B9" s="58"/>
      <c r="C9" s="63"/>
      <c r="D9" s="63"/>
      <c r="E9" s="63"/>
      <c r="F9" s="64"/>
    </row>
    <row r="10" spans="1:11" x14ac:dyDescent="0.2">
      <c r="B10" s="58"/>
      <c r="C10" s="63"/>
      <c r="D10" s="63"/>
      <c r="E10" s="63"/>
      <c r="F10" s="67"/>
      <c r="G10" s="57"/>
      <c r="I10" s="62"/>
    </row>
    <row r="11" spans="1:11" x14ac:dyDescent="0.2">
      <c r="B11" s="49" t="s">
        <v>31</v>
      </c>
      <c r="C11" s="49"/>
      <c r="D11" s="49"/>
      <c r="E11" s="49"/>
      <c r="F11" s="49"/>
      <c r="G11" s="49"/>
      <c r="H11" s="68"/>
      <c r="I11" s="68"/>
    </row>
    <row r="12" spans="1:11" x14ac:dyDescent="0.2">
      <c r="B12" s="51" t="s">
        <v>32</v>
      </c>
      <c r="F12" s="64"/>
    </row>
    <row r="13" spans="1:11" x14ac:dyDescent="0.2">
      <c r="F13" s="64"/>
      <c r="G13" s="57"/>
      <c r="H13" s="54"/>
      <c r="I13" s="54"/>
    </row>
    <row r="14" spans="1:11" x14ac:dyDescent="0.2">
      <c r="B14" s="55" t="s">
        <v>27</v>
      </c>
      <c r="C14" s="56">
        <v>2023</v>
      </c>
      <c r="D14" s="56"/>
      <c r="E14" s="56">
        <v>2022</v>
      </c>
      <c r="F14" s="64"/>
      <c r="G14" s="57"/>
      <c r="H14" s="54"/>
      <c r="I14" s="57"/>
    </row>
    <row r="15" spans="1:11" x14ac:dyDescent="0.2">
      <c r="B15" s="55"/>
      <c r="C15" s="56"/>
      <c r="D15" s="56"/>
      <c r="E15" s="56"/>
      <c r="F15" s="64"/>
      <c r="I15" s="53"/>
    </row>
    <row r="16" spans="1:11" ht="25.5" x14ac:dyDescent="0.2">
      <c r="B16" s="69" t="s">
        <v>33</v>
      </c>
      <c r="C16" s="70">
        <v>947850.01</v>
      </c>
      <c r="D16" s="54"/>
      <c r="E16" s="57">
        <v>1150539.6200000001</v>
      </c>
      <c r="F16" s="64"/>
      <c r="I16" s="53"/>
    </row>
    <row r="17" spans="1:9" x14ac:dyDescent="0.2">
      <c r="B17" s="69" t="s">
        <v>34</v>
      </c>
      <c r="C17" s="70">
        <v>234081.41</v>
      </c>
      <c r="D17" s="54"/>
      <c r="E17" s="71">
        <v>0</v>
      </c>
      <c r="F17" s="64"/>
      <c r="I17" s="53"/>
    </row>
    <row r="18" spans="1:9" x14ac:dyDescent="0.2">
      <c r="B18" s="54" t="s">
        <v>35</v>
      </c>
      <c r="C18" s="70">
        <v>266059.69</v>
      </c>
      <c r="D18" s="54"/>
      <c r="E18" s="71">
        <v>158584.20000000001</v>
      </c>
      <c r="F18" s="64"/>
      <c r="I18" s="53"/>
    </row>
    <row r="19" spans="1:9" ht="13.5" thickBot="1" x14ac:dyDescent="0.25">
      <c r="B19" s="69" t="s">
        <v>36</v>
      </c>
      <c r="C19" s="72">
        <f>+C16+C17-C18</f>
        <v>915871.73</v>
      </c>
      <c r="D19" s="67"/>
      <c r="E19" s="73">
        <f>+E16+E17-E18</f>
        <v>991955.42000000016</v>
      </c>
      <c r="F19" s="64"/>
    </row>
    <row r="20" spans="1:9" ht="13.5" thickTop="1" x14ac:dyDescent="0.2">
      <c r="B20" s="69"/>
      <c r="C20" s="74"/>
      <c r="D20" s="67"/>
      <c r="E20" s="67"/>
      <c r="F20" s="64"/>
    </row>
    <row r="21" spans="1:9" x14ac:dyDescent="0.2">
      <c r="C21" s="64"/>
      <c r="D21" s="64"/>
      <c r="E21" s="64"/>
      <c r="F21" s="64"/>
    </row>
    <row r="22" spans="1:9" x14ac:dyDescent="0.2">
      <c r="B22" s="49" t="s">
        <v>37</v>
      </c>
      <c r="C22" s="49"/>
      <c r="D22" s="49"/>
      <c r="E22" s="49"/>
      <c r="F22" s="49"/>
      <c r="G22" s="49"/>
      <c r="H22" s="50"/>
      <c r="I22" s="50"/>
    </row>
    <row r="23" spans="1:9" x14ac:dyDescent="0.2">
      <c r="B23" s="54" t="s">
        <v>38</v>
      </c>
    </row>
    <row r="25" spans="1:9" x14ac:dyDescent="0.2">
      <c r="B25" s="55" t="s">
        <v>27</v>
      </c>
      <c r="C25" s="75">
        <v>2023</v>
      </c>
      <c r="D25" s="56"/>
      <c r="E25" s="56">
        <v>2022</v>
      </c>
      <c r="I25" s="54"/>
    </row>
    <row r="26" spans="1:9" x14ac:dyDescent="0.2">
      <c r="B26" s="76" t="s">
        <v>39</v>
      </c>
      <c r="C26" s="77">
        <v>5633116</v>
      </c>
      <c r="D26" s="61"/>
      <c r="E26" s="77">
        <v>0</v>
      </c>
    </row>
    <row r="27" spans="1:9" ht="13.5" thickBot="1" x14ac:dyDescent="0.25">
      <c r="B27" s="76" t="s">
        <v>40</v>
      </c>
      <c r="C27" s="72">
        <f>SUM(C26)</f>
        <v>5633116</v>
      </c>
      <c r="D27" s="61"/>
      <c r="E27" s="72">
        <f>SUM(E26)</f>
        <v>0</v>
      </c>
    </row>
    <row r="28" spans="1:9" ht="13.5" thickTop="1" x14ac:dyDescent="0.2">
      <c r="B28" s="76"/>
      <c r="C28" s="77"/>
      <c r="D28" s="61"/>
      <c r="E28" s="77"/>
      <c r="F28" s="76"/>
    </row>
    <row r="29" spans="1:9" x14ac:dyDescent="0.2">
      <c r="C29" s="64"/>
      <c r="D29" s="64"/>
      <c r="E29" s="64"/>
      <c r="F29" s="64"/>
    </row>
    <row r="30" spans="1:9" x14ac:dyDescent="0.2">
      <c r="A30" s="48"/>
      <c r="B30" s="49" t="s">
        <v>41</v>
      </c>
      <c r="C30" s="49"/>
      <c r="D30" s="49"/>
      <c r="E30" s="49"/>
      <c r="F30" s="49"/>
      <c r="G30" s="49"/>
      <c r="H30" s="50"/>
      <c r="I30" s="50"/>
    </row>
    <row r="31" spans="1:9" x14ac:dyDescent="0.2">
      <c r="B31" s="54" t="s">
        <v>38</v>
      </c>
    </row>
    <row r="33" spans="2:9" x14ac:dyDescent="0.2">
      <c r="B33" s="55" t="s">
        <v>27</v>
      </c>
      <c r="C33" s="75">
        <v>2023</v>
      </c>
      <c r="D33" s="56"/>
      <c r="E33" s="56">
        <v>2022</v>
      </c>
      <c r="I33" s="54"/>
    </row>
    <row r="34" spans="2:9" x14ac:dyDescent="0.2">
      <c r="B34" s="76" t="s">
        <v>42</v>
      </c>
      <c r="C34" s="77">
        <f>+C49</f>
        <v>180000</v>
      </c>
      <c r="D34" s="61"/>
      <c r="E34" s="77">
        <f>+C62</f>
        <v>180000</v>
      </c>
    </row>
    <row r="35" spans="2:9" x14ac:dyDescent="0.2">
      <c r="B35" s="76" t="s">
        <v>43</v>
      </c>
      <c r="C35" s="77">
        <v>260290.22</v>
      </c>
      <c r="D35" s="61"/>
      <c r="E35" s="77">
        <v>259520.62</v>
      </c>
    </row>
    <row r="36" spans="2:9" x14ac:dyDescent="0.2">
      <c r="B36" s="76" t="s">
        <v>44</v>
      </c>
      <c r="C36" s="78">
        <v>1026095.93</v>
      </c>
      <c r="D36" s="61"/>
      <c r="E36" s="78">
        <v>365720.4</v>
      </c>
    </row>
    <row r="37" spans="2:9" ht="13.5" thickBot="1" x14ac:dyDescent="0.25">
      <c r="B37" s="79" t="s">
        <v>45</v>
      </c>
      <c r="C37" s="66">
        <f>SUM(C34:C36)</f>
        <v>1466386.15</v>
      </c>
      <c r="D37" s="63"/>
      <c r="E37" s="66">
        <f>SUM(E34:E36)</f>
        <v>805241.02</v>
      </c>
    </row>
    <row r="38" spans="2:9" ht="13.5" thickTop="1" x14ac:dyDescent="0.2">
      <c r="B38" s="79"/>
      <c r="C38" s="80"/>
      <c r="D38" s="80"/>
      <c r="E38" s="80"/>
    </row>
    <row r="40" spans="2:9" ht="25.5" x14ac:dyDescent="0.2">
      <c r="B40" s="81">
        <v>2023</v>
      </c>
      <c r="C40" s="82" t="s">
        <v>46</v>
      </c>
      <c r="D40" s="82"/>
      <c r="E40" s="82" t="s">
        <v>47</v>
      </c>
      <c r="F40" s="82"/>
      <c r="G40" s="83" t="s">
        <v>48</v>
      </c>
      <c r="H40" s="83"/>
      <c r="I40" s="84" t="s">
        <v>45</v>
      </c>
    </row>
    <row r="41" spans="2:9" x14ac:dyDescent="0.2">
      <c r="B41" s="85" t="s">
        <v>49</v>
      </c>
      <c r="C41" s="86"/>
      <c r="D41" s="86"/>
      <c r="E41" s="87"/>
      <c r="F41" s="87"/>
      <c r="G41" s="87"/>
      <c r="H41" s="87"/>
      <c r="I41" s="87"/>
    </row>
    <row r="42" spans="2:9" x14ac:dyDescent="0.2">
      <c r="B42" s="85" t="s">
        <v>50</v>
      </c>
      <c r="C42" s="88">
        <v>180000</v>
      </c>
      <c r="D42" s="88"/>
      <c r="E42" s="89">
        <v>1227884.1000000001</v>
      </c>
      <c r="F42" s="89"/>
      <c r="G42" s="89">
        <v>3496767.45</v>
      </c>
      <c r="H42" s="89"/>
      <c r="I42" s="89">
        <f>SUM(C42:G42)</f>
        <v>4904651.5500000007</v>
      </c>
    </row>
    <row r="43" spans="2:9" x14ac:dyDescent="0.2">
      <c r="B43" s="85" t="s">
        <v>51</v>
      </c>
      <c r="C43" s="90" t="s">
        <v>52</v>
      </c>
      <c r="D43" s="91"/>
      <c r="E43" s="89">
        <v>280005.95</v>
      </c>
      <c r="F43" s="89"/>
      <c r="G43" s="89">
        <v>0</v>
      </c>
      <c r="H43" s="89"/>
      <c r="I43" s="89">
        <f>SUM(C43:G43)</f>
        <v>280005.95</v>
      </c>
    </row>
    <row r="44" spans="2:9" s="76" customFormat="1" x14ac:dyDescent="0.2">
      <c r="B44" s="85" t="s">
        <v>53</v>
      </c>
      <c r="C44" s="92">
        <v>180000</v>
      </c>
      <c r="D44" s="92"/>
      <c r="E44" s="93">
        <f>SUM(E42:E43)</f>
        <v>1507890.05</v>
      </c>
      <c r="F44" s="93"/>
      <c r="G44" s="93">
        <f>SUM(G42:G43)</f>
        <v>3496767.45</v>
      </c>
      <c r="H44" s="93"/>
      <c r="I44" s="93">
        <f>SUM(I42:I43)</f>
        <v>5184657.5000000009</v>
      </c>
    </row>
    <row r="45" spans="2:9" s="76" customFormat="1" x14ac:dyDescent="0.2">
      <c r="B45" s="85"/>
      <c r="C45" s="92"/>
      <c r="D45" s="92"/>
      <c r="E45" s="93"/>
      <c r="F45" s="93"/>
      <c r="G45" s="93"/>
      <c r="H45" s="93"/>
      <c r="I45" s="93"/>
    </row>
    <row r="46" spans="2:9" s="58" customFormat="1" ht="19.5" customHeight="1" x14ac:dyDescent="0.2">
      <c r="B46" s="94" t="s">
        <v>54</v>
      </c>
      <c r="C46" s="88">
        <v>0</v>
      </c>
      <c r="D46" s="88"/>
      <c r="E46" s="89">
        <v>1108422.73</v>
      </c>
      <c r="F46" s="89"/>
      <c r="G46" s="95">
        <v>2206596.65</v>
      </c>
      <c r="H46" s="95"/>
      <c r="I46" s="89">
        <f>C46+E46+G46</f>
        <v>3315019.38</v>
      </c>
    </row>
    <row r="47" spans="2:9" s="76" customFormat="1" x14ac:dyDescent="0.2">
      <c r="B47" s="87" t="s">
        <v>55</v>
      </c>
      <c r="C47" s="88">
        <v>0</v>
      </c>
      <c r="D47" s="88"/>
      <c r="E47" s="89">
        <v>139176.71</v>
      </c>
      <c r="F47" s="89"/>
      <c r="G47" s="95">
        <v>264074.87</v>
      </c>
      <c r="H47" s="95"/>
      <c r="I47" s="89">
        <f>SUM(C47:G47)</f>
        <v>403251.57999999996</v>
      </c>
    </row>
    <row r="48" spans="2:9" s="76" customFormat="1" x14ac:dyDescent="0.2">
      <c r="B48" s="87" t="s">
        <v>56</v>
      </c>
      <c r="C48" s="92">
        <v>0</v>
      </c>
      <c r="D48" s="92"/>
      <c r="E48" s="93">
        <f>SUM(E46:E47)</f>
        <v>1247599.44</v>
      </c>
      <c r="F48" s="93"/>
      <c r="G48" s="93">
        <f>SUM(G46:G47)</f>
        <v>2470671.52</v>
      </c>
      <c r="H48" s="93"/>
      <c r="I48" s="93">
        <f>SUM(C48:G48)</f>
        <v>3718270.96</v>
      </c>
    </row>
    <row r="49" spans="2:9" s="76" customFormat="1" x14ac:dyDescent="0.2">
      <c r="B49" s="87" t="s">
        <v>57</v>
      </c>
      <c r="C49" s="96">
        <f>C44-C48</f>
        <v>180000</v>
      </c>
      <c r="D49" s="97"/>
      <c r="E49" s="96">
        <f>E44-E48</f>
        <v>260290.6100000001</v>
      </c>
      <c r="F49" s="97"/>
      <c r="G49" s="96">
        <f>G44-G48</f>
        <v>1026095.9300000002</v>
      </c>
      <c r="H49" s="97">
        <f>H44-H48</f>
        <v>0</v>
      </c>
      <c r="I49" s="96">
        <f>I44-I48</f>
        <v>1466386.540000001</v>
      </c>
    </row>
    <row r="50" spans="2:9" s="76" customFormat="1" x14ac:dyDescent="0.2">
      <c r="B50" s="98"/>
      <c r="C50" s="99"/>
      <c r="D50" s="100"/>
      <c r="E50" s="100"/>
      <c r="F50" s="100"/>
      <c r="G50" s="100"/>
      <c r="H50" s="100"/>
      <c r="I50" s="100"/>
    </row>
    <row r="51" spans="2:9" s="76" customFormat="1" x14ac:dyDescent="0.2">
      <c r="B51" s="98"/>
      <c r="C51" s="99"/>
      <c r="D51" s="100"/>
      <c r="E51" s="100"/>
      <c r="F51" s="100"/>
      <c r="G51" s="100"/>
      <c r="H51" s="100"/>
      <c r="I51" s="100"/>
    </row>
    <row r="52" spans="2:9" s="58" customFormat="1" ht="24" customHeight="1" x14ac:dyDescent="0.2">
      <c r="B52" s="101">
        <v>2022</v>
      </c>
      <c r="C52" s="102" t="s">
        <v>46</v>
      </c>
      <c r="D52" s="102"/>
      <c r="E52" s="102" t="s">
        <v>58</v>
      </c>
      <c r="F52" s="102"/>
      <c r="G52" s="103" t="s">
        <v>48</v>
      </c>
      <c r="H52" s="103"/>
      <c r="I52" s="104" t="s">
        <v>45</v>
      </c>
    </row>
    <row r="53" spans="2:9" s="58" customFormat="1" x14ac:dyDescent="0.2">
      <c r="B53" s="85" t="s">
        <v>49</v>
      </c>
      <c r="C53" s="105"/>
      <c r="D53" s="97"/>
      <c r="E53" s="97"/>
      <c r="F53" s="97"/>
      <c r="G53" s="97"/>
      <c r="H53" s="97"/>
      <c r="I53" s="97"/>
    </row>
    <row r="54" spans="2:9" s="58" customFormat="1" x14ac:dyDescent="0.2">
      <c r="B54" s="85" t="s">
        <v>50</v>
      </c>
      <c r="C54" s="106">
        <v>180000</v>
      </c>
      <c r="D54" s="107"/>
      <c r="E54" s="106">
        <v>950672.72</v>
      </c>
      <c r="F54" s="107"/>
      <c r="G54" s="106">
        <v>2062233.08</v>
      </c>
      <c r="H54" s="107"/>
      <c r="I54" s="106">
        <f>SUM(C54:G54)</f>
        <v>3192905.8</v>
      </c>
    </row>
    <row r="55" spans="2:9" s="58" customFormat="1" x14ac:dyDescent="0.2">
      <c r="B55" s="85" t="s">
        <v>51</v>
      </c>
      <c r="C55" s="106"/>
      <c r="D55" s="107"/>
      <c r="E55" s="106">
        <v>277211.38</v>
      </c>
      <c r="F55" s="107"/>
      <c r="G55" s="106">
        <v>63650</v>
      </c>
      <c r="H55" s="107"/>
      <c r="I55" s="106">
        <f>SUM(C55:G55)</f>
        <v>340861.38</v>
      </c>
    </row>
    <row r="56" spans="2:9" s="58" customFormat="1" x14ac:dyDescent="0.2">
      <c r="B56" s="85" t="s">
        <v>53</v>
      </c>
      <c r="C56" s="107"/>
      <c r="D56" s="107"/>
      <c r="E56" s="107"/>
      <c r="F56" s="107"/>
      <c r="G56" s="107"/>
      <c r="H56" s="107"/>
      <c r="I56" s="107"/>
    </row>
    <row r="57" spans="2:9" s="58" customFormat="1" x14ac:dyDescent="0.2">
      <c r="B57" s="85"/>
      <c r="C57" s="105">
        <v>180000</v>
      </c>
      <c r="D57" s="105"/>
      <c r="E57" s="105">
        <f>SUM(E54:E56)</f>
        <v>1227884.1000000001</v>
      </c>
      <c r="F57" s="105"/>
      <c r="G57" s="105">
        <f>SUM(G54:G56)</f>
        <v>2125883.08</v>
      </c>
      <c r="H57" s="108"/>
      <c r="I57" s="105">
        <f>SUM(I54:I56)</f>
        <v>3533767.1799999997</v>
      </c>
    </row>
    <row r="58" spans="2:9" s="58" customFormat="1" x14ac:dyDescent="0.2">
      <c r="B58" s="85"/>
      <c r="C58" s="105"/>
      <c r="D58" s="105"/>
      <c r="E58" s="105"/>
      <c r="F58" s="105"/>
      <c r="G58" s="105"/>
      <c r="H58" s="108"/>
      <c r="I58" s="105"/>
    </row>
    <row r="59" spans="2:9" s="58" customFormat="1" x14ac:dyDescent="0.2">
      <c r="B59" s="94" t="s">
        <v>54</v>
      </c>
      <c r="C59" s="109">
        <v>0</v>
      </c>
      <c r="D59" s="109"/>
      <c r="E59" s="106">
        <v>822878.39</v>
      </c>
      <c r="F59" s="106"/>
      <c r="G59" s="107">
        <v>1394449.18</v>
      </c>
      <c r="H59" s="107"/>
      <c r="I59" s="106">
        <f>C59+E59+G59</f>
        <v>2217327.5699999998</v>
      </c>
    </row>
    <row r="60" spans="2:9" s="58" customFormat="1" x14ac:dyDescent="0.2">
      <c r="B60" s="87" t="s">
        <v>55</v>
      </c>
      <c r="C60" s="106">
        <v>0</v>
      </c>
      <c r="D60" s="106"/>
      <c r="E60" s="106">
        <v>145485.09</v>
      </c>
      <c r="F60" s="106"/>
      <c r="G60" s="107">
        <v>365713.5</v>
      </c>
      <c r="H60" s="107"/>
      <c r="I60" s="106">
        <f>SUM(C60:G60)</f>
        <v>511198.58999999997</v>
      </c>
    </row>
    <row r="61" spans="2:9" s="58" customFormat="1" x14ac:dyDescent="0.2">
      <c r="B61" s="87" t="s">
        <v>56</v>
      </c>
      <c r="C61" s="106">
        <f>+C57</f>
        <v>180000</v>
      </c>
      <c r="D61" s="106"/>
      <c r="E61" s="106">
        <f>SUM(E59:E60)</f>
        <v>968363.48</v>
      </c>
      <c r="F61" s="106"/>
      <c r="G61" s="106">
        <f>SUM(G59:G60)</f>
        <v>1760162.68</v>
      </c>
      <c r="H61" s="107"/>
      <c r="I61" s="106">
        <f>SUM(D61:G61)</f>
        <v>2728526.16</v>
      </c>
    </row>
    <row r="62" spans="2:9" s="58" customFormat="1" x14ac:dyDescent="0.2">
      <c r="B62" s="87" t="s">
        <v>57</v>
      </c>
      <c r="C62" s="110">
        <f>+C61</f>
        <v>180000</v>
      </c>
      <c r="D62" s="105"/>
      <c r="E62" s="110">
        <f>E57-E61</f>
        <v>259520.62000000011</v>
      </c>
      <c r="F62" s="105"/>
      <c r="G62" s="110">
        <f>G57-G61</f>
        <v>365720.40000000014</v>
      </c>
      <c r="H62" s="108"/>
      <c r="I62" s="110">
        <f>SUM(C62:G62)</f>
        <v>805241.02000000025</v>
      </c>
    </row>
    <row r="63" spans="2:9" s="58" customFormat="1" x14ac:dyDescent="0.2">
      <c r="B63" s="87"/>
      <c r="C63" s="105"/>
      <c r="D63" s="105"/>
      <c r="E63" s="105"/>
      <c r="F63" s="105"/>
      <c r="G63" s="105"/>
      <c r="H63" s="108"/>
      <c r="I63" s="105"/>
    </row>
    <row r="64" spans="2:9" s="58" customFormat="1" x14ac:dyDescent="0.2">
      <c r="B64" s="87"/>
      <c r="C64" s="105"/>
      <c r="D64" s="105"/>
      <c r="E64" s="105"/>
      <c r="F64" s="105"/>
      <c r="G64" s="105"/>
      <c r="H64" s="108"/>
      <c r="I64" s="105"/>
    </row>
    <row r="65" spans="1:17" s="58" customFormat="1" x14ac:dyDescent="0.2">
      <c r="B65" s="87"/>
      <c r="C65" s="105"/>
      <c r="D65" s="105"/>
      <c r="E65" s="105"/>
      <c r="F65" s="105"/>
      <c r="G65" s="105"/>
      <c r="H65" s="108"/>
      <c r="I65" s="105"/>
    </row>
    <row r="66" spans="1:17" s="76" customFormat="1" x14ac:dyDescent="0.2"/>
    <row r="67" spans="1:17" x14ac:dyDescent="0.2">
      <c r="A67" s="48"/>
      <c r="B67" s="49" t="s">
        <v>59</v>
      </c>
      <c r="C67" s="49"/>
      <c r="D67" s="49"/>
      <c r="E67" s="49"/>
      <c r="F67" s="49"/>
      <c r="G67" s="49"/>
      <c r="H67" s="49"/>
      <c r="I67" s="49"/>
    </row>
    <row r="68" spans="1:17" x14ac:dyDescent="0.2">
      <c r="B68" s="111" t="s">
        <v>60</v>
      </c>
      <c r="C68" s="111"/>
      <c r="D68" s="111"/>
      <c r="E68" s="111"/>
      <c r="F68" s="111"/>
      <c r="G68" s="111"/>
      <c r="H68" s="111"/>
      <c r="I68" s="111"/>
    </row>
    <row r="69" spans="1:17" x14ac:dyDescent="0.2">
      <c r="A69" s="54"/>
      <c r="B69" s="54"/>
      <c r="C69" s="54"/>
      <c r="D69" s="54"/>
      <c r="E69" s="54"/>
      <c r="F69" s="54"/>
      <c r="G69" s="57"/>
      <c r="H69" s="54"/>
      <c r="I69" s="54"/>
    </row>
    <row r="70" spans="1:17" ht="25.5" x14ac:dyDescent="0.2">
      <c r="A70" s="54"/>
      <c r="B70" s="55" t="s">
        <v>27</v>
      </c>
      <c r="C70" s="112" t="s">
        <v>61</v>
      </c>
      <c r="D70" s="112"/>
      <c r="E70" s="112" t="s">
        <v>62</v>
      </c>
      <c r="F70" s="112"/>
      <c r="G70" s="113" t="s">
        <v>63</v>
      </c>
      <c r="H70" s="56"/>
      <c r="I70" s="114" t="s">
        <v>45</v>
      </c>
    </row>
    <row r="71" spans="1:17" x14ac:dyDescent="0.2">
      <c r="A71" s="54"/>
      <c r="B71" s="115" t="s">
        <v>64</v>
      </c>
      <c r="C71" s="60">
        <v>3746765.56</v>
      </c>
      <c r="D71" s="60"/>
      <c r="E71" s="60">
        <v>11336858.01</v>
      </c>
      <c r="F71" s="60"/>
      <c r="G71" s="60">
        <v>8866684.9299999997</v>
      </c>
      <c r="H71" s="60"/>
      <c r="I71" s="60">
        <f>+C71+E71+G71</f>
        <v>23950308.5</v>
      </c>
    </row>
    <row r="72" spans="1:17" ht="15" x14ac:dyDescent="0.25">
      <c r="A72" s="54"/>
      <c r="B72" s="58" t="s">
        <v>51</v>
      </c>
      <c r="C72" s="60"/>
      <c r="D72" s="60"/>
      <c r="E72" s="60">
        <v>342207.68</v>
      </c>
      <c r="F72" s="60"/>
      <c r="G72" s="60"/>
      <c r="H72" s="60"/>
      <c r="I72" s="60">
        <f>+C72+E72+G72</f>
        <v>342207.68</v>
      </c>
      <c r="L72"/>
      <c r="M72"/>
      <c r="N72"/>
      <c r="O72"/>
      <c r="P72"/>
      <c r="Q72"/>
    </row>
    <row r="73" spans="1:17" ht="15" x14ac:dyDescent="0.25">
      <c r="A73" s="54"/>
      <c r="B73" s="58" t="s">
        <v>65</v>
      </c>
      <c r="C73" s="60"/>
      <c r="D73" s="60"/>
      <c r="E73" s="60">
        <v>981168.56</v>
      </c>
      <c r="F73" s="60"/>
      <c r="G73" s="60"/>
      <c r="H73" s="60"/>
      <c r="I73" s="60">
        <f>+C73+E73+G73</f>
        <v>981168.56</v>
      </c>
      <c r="L73"/>
      <c r="M73"/>
      <c r="N73"/>
      <c r="O73"/>
      <c r="P73"/>
      <c r="Q73"/>
    </row>
    <row r="74" spans="1:17" ht="15" x14ac:dyDescent="0.25">
      <c r="A74" s="54"/>
      <c r="B74" s="116" t="s">
        <v>66</v>
      </c>
      <c r="C74" s="117">
        <f>SUM(C71:C73)</f>
        <v>3746765.56</v>
      </c>
      <c r="D74" s="63"/>
      <c r="E74" s="117">
        <f>SUM(E71:E73)</f>
        <v>12660234.25</v>
      </c>
      <c r="F74" s="63"/>
      <c r="G74" s="117">
        <f>SUM(G71:G73)</f>
        <v>8866684.9299999997</v>
      </c>
      <c r="H74" s="63"/>
      <c r="I74" s="117">
        <f>SUM(I71:I73)</f>
        <v>25273684.739999998</v>
      </c>
      <c r="J74" s="53"/>
      <c r="K74" s="53"/>
      <c r="L74" s="118"/>
      <c r="M74"/>
      <c r="N74"/>
      <c r="O74"/>
      <c r="P74"/>
      <c r="Q74"/>
    </row>
    <row r="75" spans="1:17" ht="15" x14ac:dyDescent="0.25">
      <c r="A75" s="54"/>
      <c r="B75" s="58"/>
      <c r="C75" s="60"/>
      <c r="D75" s="60"/>
      <c r="E75" s="60"/>
      <c r="F75" s="60"/>
      <c r="G75" s="60"/>
      <c r="H75" s="60"/>
      <c r="I75" s="60"/>
      <c r="L75"/>
      <c r="M75"/>
      <c r="N75"/>
      <c r="O75"/>
      <c r="P75"/>
      <c r="Q75"/>
    </row>
    <row r="76" spans="1:17" ht="15" x14ac:dyDescent="0.25">
      <c r="A76" s="54"/>
      <c r="B76" s="58" t="s">
        <v>67</v>
      </c>
      <c r="C76" s="60">
        <v>3161188.79</v>
      </c>
      <c r="D76" s="60"/>
      <c r="E76" s="60">
        <f>6771931.68+2001459.38+437632.04+5.99</f>
        <v>9211029.089999998</v>
      </c>
      <c r="F76" s="60"/>
      <c r="G76" s="60">
        <f>8333840.54-174018.43</f>
        <v>8159822.1100000003</v>
      </c>
      <c r="H76" s="60"/>
      <c r="I76" s="60">
        <f>+C76+E76+G76</f>
        <v>20532039.989999998</v>
      </c>
      <c r="J76" s="118"/>
      <c r="K76" s="57"/>
      <c r="L76" s="119"/>
      <c r="M76"/>
      <c r="N76"/>
      <c r="O76"/>
      <c r="P76"/>
      <c r="Q76"/>
    </row>
    <row r="77" spans="1:17" ht="15" x14ac:dyDescent="0.25">
      <c r="A77" s="54"/>
      <c r="B77" s="58" t="s">
        <v>55</v>
      </c>
      <c r="C77" s="60">
        <v>420102.14</v>
      </c>
      <c r="D77" s="60"/>
      <c r="E77" s="60">
        <v>261029.98</v>
      </c>
      <c r="F77" s="60"/>
      <c r="G77" s="60">
        <f>77208.29</f>
        <v>77208.289999999994</v>
      </c>
      <c r="H77" s="60"/>
      <c r="I77" s="120">
        <f>+C77+E77+G77</f>
        <v>758340.41</v>
      </c>
      <c r="J77" s="118"/>
      <c r="L77" s="119"/>
      <c r="M77"/>
      <c r="N77"/>
      <c r="O77"/>
      <c r="P77"/>
      <c r="Q77"/>
    </row>
    <row r="78" spans="1:17" ht="15" x14ac:dyDescent="0.25">
      <c r="A78" s="54"/>
      <c r="B78" s="116" t="s">
        <v>66</v>
      </c>
      <c r="C78" s="121">
        <f>SUM(C76:C77)</f>
        <v>3581290.93</v>
      </c>
      <c r="D78" s="63"/>
      <c r="E78" s="121">
        <f>SUM(E76:E77)</f>
        <v>9472059.0699999984</v>
      </c>
      <c r="F78" s="63"/>
      <c r="G78" s="121">
        <f>SUM(G76:G77)</f>
        <v>8237030.4000000004</v>
      </c>
      <c r="H78" s="63"/>
      <c r="I78" s="121">
        <f>SUM(I76:I77)</f>
        <v>21290380.399999999</v>
      </c>
      <c r="J78" s="53"/>
      <c r="K78" s="118"/>
      <c r="L78"/>
      <c r="M78"/>
      <c r="N78"/>
      <c r="O78"/>
      <c r="P78"/>
      <c r="Q78"/>
    </row>
    <row r="79" spans="1:17" ht="15.75" thickBot="1" x14ac:dyDescent="0.3">
      <c r="A79" s="54"/>
      <c r="B79" s="122" t="s">
        <v>68</v>
      </c>
      <c r="C79" s="66">
        <f>+C74-C78</f>
        <v>165474.62999999989</v>
      </c>
      <c r="D79" s="63"/>
      <c r="E79" s="66">
        <f>+E74-E78</f>
        <v>3188175.1800000016</v>
      </c>
      <c r="F79" s="63"/>
      <c r="G79" s="66">
        <f>+G74-G78</f>
        <v>629654.52999999933</v>
      </c>
      <c r="H79" s="63"/>
      <c r="I79" s="66">
        <f>+I74-I78</f>
        <v>3983304.34</v>
      </c>
      <c r="L79"/>
      <c r="M79"/>
      <c r="N79"/>
      <c r="O79"/>
      <c r="P79"/>
      <c r="Q79"/>
    </row>
    <row r="80" spans="1:17" ht="15.75" thickTop="1" x14ac:dyDescent="0.25">
      <c r="A80" s="54"/>
      <c r="B80" s="122"/>
      <c r="C80" s="63"/>
      <c r="D80" s="63"/>
      <c r="E80" s="63"/>
      <c r="F80" s="63"/>
      <c r="G80" s="63"/>
      <c r="H80" s="63"/>
      <c r="I80" s="63"/>
      <c r="J80" s="62"/>
      <c r="K80" s="118"/>
      <c r="L80"/>
      <c r="M80"/>
      <c r="N80"/>
      <c r="O80"/>
      <c r="P80"/>
      <c r="Q80"/>
    </row>
    <row r="81" spans="1:17" ht="15" x14ac:dyDescent="0.25">
      <c r="A81" s="54"/>
      <c r="B81" s="123" t="s">
        <v>69</v>
      </c>
      <c r="C81" s="123"/>
      <c r="D81" s="123"/>
      <c r="E81" s="123"/>
      <c r="F81" s="123"/>
      <c r="G81" s="123"/>
      <c r="H81" s="123"/>
      <c r="I81" s="123"/>
      <c r="J81" s="62"/>
      <c r="K81" s="118"/>
      <c r="L81"/>
      <c r="M81"/>
      <c r="N81"/>
      <c r="O81"/>
      <c r="P81"/>
      <c r="Q81"/>
    </row>
    <row r="82" spans="1:17" ht="15" x14ac:dyDescent="0.25">
      <c r="A82" s="54"/>
      <c r="B82" s="123"/>
      <c r="C82" s="123"/>
      <c r="D82" s="123"/>
      <c r="E82" s="123"/>
      <c r="F82" s="123"/>
      <c r="G82" s="123"/>
      <c r="H82" s="123"/>
      <c r="I82" s="123"/>
      <c r="L82"/>
      <c r="M82"/>
      <c r="N82"/>
      <c r="O82"/>
      <c r="P82"/>
      <c r="Q82"/>
    </row>
    <row r="83" spans="1:17" ht="26.25" x14ac:dyDescent="0.25">
      <c r="A83" s="54"/>
      <c r="B83" s="55" t="s">
        <v>27</v>
      </c>
      <c r="C83" s="112" t="s">
        <v>61</v>
      </c>
      <c r="D83" s="112"/>
      <c r="E83" s="112" t="s">
        <v>62</v>
      </c>
      <c r="F83" s="112"/>
      <c r="G83" s="113" t="s">
        <v>63</v>
      </c>
      <c r="H83" s="56"/>
      <c r="I83" s="56" t="s">
        <v>45</v>
      </c>
      <c r="L83"/>
      <c r="M83"/>
      <c r="N83"/>
      <c r="O83"/>
      <c r="P83"/>
      <c r="Q83"/>
    </row>
    <row r="84" spans="1:17" ht="15" x14ac:dyDescent="0.25">
      <c r="A84" s="54"/>
      <c r="B84" s="124" t="s">
        <v>70</v>
      </c>
      <c r="C84" s="125">
        <v>3746765.56</v>
      </c>
      <c r="D84" s="125"/>
      <c r="E84" s="125">
        <v>10276483.42</v>
      </c>
      <c r="F84" s="125"/>
      <c r="G84" s="125">
        <v>8866684.9299999997</v>
      </c>
      <c r="H84" s="125"/>
      <c r="I84" s="125">
        <f>+C84+E84+G84</f>
        <v>22889933.91</v>
      </c>
      <c r="L84"/>
      <c r="M84"/>
      <c r="N84"/>
      <c r="O84"/>
      <c r="P84"/>
      <c r="Q84"/>
    </row>
    <row r="85" spans="1:17" ht="15" x14ac:dyDescent="0.25">
      <c r="A85" s="54"/>
      <c r="B85" s="126" t="s">
        <v>51</v>
      </c>
      <c r="C85" s="125">
        <v>0</v>
      </c>
      <c r="D85" s="125"/>
      <c r="E85" s="125">
        <v>547668.75</v>
      </c>
      <c r="F85" s="125"/>
      <c r="G85" s="125"/>
      <c r="H85" s="125"/>
      <c r="I85" s="125">
        <f>+C85+E85+G85</f>
        <v>547668.75</v>
      </c>
      <c r="L85"/>
      <c r="M85"/>
      <c r="N85"/>
      <c r="O85"/>
      <c r="P85"/>
      <c r="Q85"/>
    </row>
    <row r="86" spans="1:17" ht="15" x14ac:dyDescent="0.25">
      <c r="A86" s="54"/>
      <c r="B86" s="127" t="s">
        <v>66</v>
      </c>
      <c r="C86" s="128">
        <f>SUM(C84:C85)</f>
        <v>3746765.56</v>
      </c>
      <c r="D86" s="128"/>
      <c r="E86" s="128">
        <f>SUM(E84:E85)</f>
        <v>10824152.17</v>
      </c>
      <c r="F86" s="128">
        <f>SUM(F84:F85)</f>
        <v>0</v>
      </c>
      <c r="G86" s="128">
        <f>SUM(G84:G85)</f>
        <v>8866684.9299999997</v>
      </c>
      <c r="H86" s="128">
        <f>SUM(H84:H85)</f>
        <v>0</v>
      </c>
      <c r="I86" s="128">
        <f>SUM(I84:I85)</f>
        <v>23437602.66</v>
      </c>
      <c r="L86"/>
      <c r="M86"/>
      <c r="N86"/>
      <c r="O86"/>
      <c r="P86"/>
      <c r="Q86"/>
    </row>
    <row r="87" spans="1:17" ht="15" x14ac:dyDescent="0.25">
      <c r="A87" s="54"/>
      <c r="B87" s="126"/>
      <c r="C87" s="125"/>
      <c r="D87" s="125"/>
      <c r="E87" s="125"/>
      <c r="F87" s="125"/>
      <c r="G87" s="125"/>
      <c r="H87" s="125"/>
      <c r="I87" s="125">
        <f>+C87+E87+G87</f>
        <v>0</v>
      </c>
      <c r="L87"/>
      <c r="M87"/>
      <c r="N87"/>
      <c r="O87"/>
      <c r="P87"/>
      <c r="Q87"/>
    </row>
    <row r="88" spans="1:17" x14ac:dyDescent="0.2">
      <c r="A88" s="54"/>
      <c r="B88" s="126" t="s">
        <v>67</v>
      </c>
      <c r="C88" s="125">
        <v>2291697.5</v>
      </c>
      <c r="D88" s="125"/>
      <c r="E88" s="125">
        <v>6058091.4699999997</v>
      </c>
      <c r="F88" s="125"/>
      <c r="G88" s="125">
        <v>8169290.7599999998</v>
      </c>
      <c r="H88" s="125"/>
      <c r="I88" s="125">
        <f>+C88+E88+G88</f>
        <v>16519079.73</v>
      </c>
    </row>
    <row r="89" spans="1:17" x14ac:dyDescent="0.2">
      <c r="A89" s="54"/>
      <c r="B89" s="126" t="s">
        <v>55</v>
      </c>
      <c r="C89" s="60">
        <v>438906.76</v>
      </c>
      <c r="D89" s="60"/>
      <c r="E89" s="60">
        <v>318304.56</v>
      </c>
      <c r="F89" s="60"/>
      <c r="G89" s="60">
        <v>84849.19</v>
      </c>
      <c r="H89" s="60"/>
      <c r="I89" s="60">
        <f>+C89+E89+G89</f>
        <v>842060.51</v>
      </c>
    </row>
    <row r="90" spans="1:17" x14ac:dyDescent="0.2">
      <c r="A90" s="54"/>
      <c r="B90" s="127" t="s">
        <v>66</v>
      </c>
      <c r="C90" s="128">
        <f>SUM(C88:C89)</f>
        <v>2730604.26</v>
      </c>
      <c r="D90" s="129"/>
      <c r="E90" s="128">
        <f>SUM(E88:E89)</f>
        <v>6376396.0299999993</v>
      </c>
      <c r="F90" s="129"/>
      <c r="G90" s="128">
        <f>SUM(G88:G89)</f>
        <v>8254139.9500000002</v>
      </c>
      <c r="H90" s="129"/>
      <c r="I90" s="128">
        <f>SUM(I88:I89)</f>
        <v>17361140.240000002</v>
      </c>
    </row>
    <row r="91" spans="1:17" ht="13.5" thickBot="1" x14ac:dyDescent="0.25">
      <c r="A91" s="130"/>
      <c r="B91" s="131" t="s">
        <v>71</v>
      </c>
      <c r="C91" s="132">
        <f>+C86-C90</f>
        <v>1016161.3000000003</v>
      </c>
      <c r="D91" s="129"/>
      <c r="E91" s="132">
        <f>+E86-E90</f>
        <v>4447756.1400000006</v>
      </c>
      <c r="F91" s="129"/>
      <c r="G91" s="132">
        <f>+G86-G90</f>
        <v>612544.97999999952</v>
      </c>
      <c r="H91" s="129"/>
      <c r="I91" s="66">
        <f>+I86-I90</f>
        <v>6076462.4199999981</v>
      </c>
    </row>
    <row r="92" spans="1:17" ht="13.5" thickTop="1" x14ac:dyDescent="0.2">
      <c r="A92" s="130"/>
      <c r="B92" s="131"/>
      <c r="C92" s="129"/>
      <c r="D92" s="129"/>
      <c r="E92" s="129"/>
      <c r="F92" s="129"/>
      <c r="G92" s="129"/>
      <c r="H92" s="129"/>
      <c r="I92" s="63"/>
    </row>
    <row r="93" spans="1:17" x14ac:dyDescent="0.2">
      <c r="A93" s="130"/>
      <c r="B93" s="116"/>
      <c r="C93" s="63"/>
      <c r="D93" s="63"/>
      <c r="E93" s="63"/>
      <c r="F93" s="63"/>
      <c r="G93" s="63"/>
      <c r="H93" s="63"/>
      <c r="I93" s="80"/>
    </row>
    <row r="94" spans="1:17" x14ac:dyDescent="0.2">
      <c r="A94" s="48"/>
      <c r="B94" s="79"/>
      <c r="C94" s="80"/>
      <c r="D94" s="80"/>
      <c r="E94" s="80"/>
      <c r="F94" s="80"/>
      <c r="G94" s="80"/>
      <c r="H94" s="80"/>
      <c r="I94" s="80"/>
    </row>
    <row r="95" spans="1:17" x14ac:dyDescent="0.2">
      <c r="A95" s="48"/>
      <c r="B95" s="50" t="s">
        <v>72</v>
      </c>
      <c r="C95" s="133"/>
      <c r="D95" s="133"/>
      <c r="E95" s="133"/>
      <c r="F95" s="133"/>
      <c r="G95" s="133"/>
      <c r="H95" s="133"/>
      <c r="I95" s="133"/>
    </row>
    <row r="96" spans="1:17" x14ac:dyDescent="0.2">
      <c r="A96" s="48"/>
      <c r="B96" s="79"/>
      <c r="C96" s="80"/>
      <c r="D96" s="80"/>
      <c r="E96" s="80"/>
      <c r="F96" s="80"/>
      <c r="G96" s="80"/>
      <c r="H96" s="80"/>
    </row>
    <row r="97" spans="2:9" x14ac:dyDescent="0.2">
      <c r="B97" s="51" t="s">
        <v>73</v>
      </c>
    </row>
    <row r="100" spans="2:9" x14ac:dyDescent="0.2">
      <c r="B100" s="134"/>
      <c r="C100" s="56">
        <v>2023</v>
      </c>
      <c r="D100" s="56"/>
      <c r="E100" s="56">
        <v>2022</v>
      </c>
      <c r="G100" s="51"/>
      <c r="I100" s="76"/>
    </row>
    <row r="101" spans="2:9" ht="25.5" x14ac:dyDescent="0.2">
      <c r="B101" s="135" t="s">
        <v>74</v>
      </c>
      <c r="C101" s="136">
        <v>2742280.77</v>
      </c>
      <c r="D101" s="137"/>
      <c r="E101" s="138">
        <v>1963676.48</v>
      </c>
      <c r="G101" s="139"/>
      <c r="I101" s="76"/>
    </row>
    <row r="102" spans="2:9" x14ac:dyDescent="0.2">
      <c r="B102" s="140" t="s">
        <v>75</v>
      </c>
      <c r="C102" s="141">
        <f>SUM(C101:C101)</f>
        <v>2742280.77</v>
      </c>
      <c r="D102" s="137"/>
      <c r="E102" s="141">
        <f>SUM(E101:E101)</f>
        <v>1963676.48</v>
      </c>
      <c r="F102" s="139"/>
      <c r="G102" s="142"/>
      <c r="I102" s="57"/>
    </row>
    <row r="103" spans="2:9" x14ac:dyDescent="0.2">
      <c r="B103" s="140"/>
      <c r="C103" s="143"/>
      <c r="D103" s="137"/>
      <c r="E103" s="144"/>
      <c r="F103" s="139"/>
      <c r="G103" s="142"/>
      <c r="I103" s="57"/>
    </row>
    <row r="104" spans="2:9" x14ac:dyDescent="0.2">
      <c r="B104" s="135" t="s">
        <v>76</v>
      </c>
      <c r="C104" s="136">
        <f>2094555.68-205143.47</f>
        <v>1889412.21</v>
      </c>
      <c r="D104" s="137"/>
      <c r="E104" s="138">
        <v>1082468.7</v>
      </c>
      <c r="F104" s="139"/>
      <c r="G104" s="139"/>
      <c r="I104" s="57"/>
    </row>
    <row r="105" spans="2:9" x14ac:dyDescent="0.2">
      <c r="B105" s="135" t="s">
        <v>77</v>
      </c>
      <c r="C105" s="136">
        <v>205143.47</v>
      </c>
      <c r="D105" s="137"/>
      <c r="E105" s="138">
        <v>211496.17</v>
      </c>
      <c r="F105" s="139"/>
      <c r="G105" s="139"/>
    </row>
    <row r="106" spans="2:9" x14ac:dyDescent="0.2">
      <c r="B106" s="135" t="s">
        <v>78</v>
      </c>
      <c r="C106" s="145">
        <f>SUM(C104:C105)</f>
        <v>2094555.68</v>
      </c>
      <c r="D106" s="137"/>
      <c r="E106" s="146">
        <f>SUM(E103:E105)</f>
        <v>1293964.8699999999</v>
      </c>
      <c r="F106" s="139"/>
      <c r="G106" s="142"/>
      <c r="I106" s="57"/>
    </row>
    <row r="107" spans="2:9" ht="13.5" thickBot="1" x14ac:dyDescent="0.25">
      <c r="B107" s="147" t="s">
        <v>79</v>
      </c>
      <c r="C107" s="148">
        <f>C102-C106</f>
        <v>647725.09000000008</v>
      </c>
      <c r="D107" s="137"/>
      <c r="E107" s="149">
        <f>E102-E106</f>
        <v>669711.6100000001</v>
      </c>
      <c r="F107" s="150"/>
      <c r="G107" s="150"/>
      <c r="I107" s="57"/>
    </row>
    <row r="108" spans="2:9" ht="13.5" thickTop="1" x14ac:dyDescent="0.2">
      <c r="B108" s="147"/>
      <c r="C108" s="143">
        <f>+C107-647725.09</f>
        <v>0</v>
      </c>
      <c r="D108" s="137"/>
      <c r="E108" s="150"/>
      <c r="F108" s="150"/>
      <c r="G108" s="150"/>
      <c r="I108" s="57"/>
    </row>
    <row r="109" spans="2:9" ht="24.75" customHeight="1" x14ac:dyDescent="0.2">
      <c r="B109" s="151" t="s">
        <v>80</v>
      </c>
      <c r="C109" s="151"/>
      <c r="D109" s="151"/>
      <c r="E109" s="151"/>
      <c r="F109" s="151"/>
      <c r="G109" s="151"/>
      <c r="H109" s="151"/>
      <c r="I109" s="151"/>
    </row>
    <row r="110" spans="2:9" x14ac:dyDescent="0.2">
      <c r="B110" s="147"/>
      <c r="C110" s="143"/>
      <c r="D110" s="137"/>
      <c r="E110" s="150"/>
      <c r="F110" s="150"/>
      <c r="G110" s="150"/>
      <c r="I110" s="57"/>
    </row>
    <row r="111" spans="2:9" x14ac:dyDescent="0.2">
      <c r="B111" s="50" t="s">
        <v>81</v>
      </c>
      <c r="C111" s="68"/>
      <c r="D111" s="68"/>
      <c r="E111" s="68"/>
      <c r="F111" s="68"/>
      <c r="G111" s="152"/>
      <c r="I111" s="57"/>
    </row>
    <row r="112" spans="2:9" x14ac:dyDescent="0.2">
      <c r="B112" s="153" t="s">
        <v>82</v>
      </c>
      <c r="C112" s="153"/>
      <c r="D112" s="153"/>
      <c r="E112" s="153"/>
      <c r="F112" s="153"/>
      <c r="G112" s="153"/>
      <c r="I112" s="57"/>
    </row>
    <row r="113" spans="2:9" x14ac:dyDescent="0.2">
      <c r="B113" s="147"/>
      <c r="C113" s="143"/>
      <c r="D113" s="137"/>
      <c r="E113" s="150"/>
      <c r="F113" s="150"/>
      <c r="G113" s="150"/>
      <c r="I113" s="57"/>
    </row>
    <row r="114" spans="2:9" x14ac:dyDescent="0.2">
      <c r="B114" s="154" t="s">
        <v>83</v>
      </c>
      <c r="C114" s="56">
        <v>2023</v>
      </c>
      <c r="D114" s="56"/>
      <c r="E114" s="56">
        <v>2022</v>
      </c>
      <c r="F114" s="150"/>
      <c r="G114" s="150"/>
      <c r="I114" s="57"/>
    </row>
    <row r="115" spans="2:9" x14ac:dyDescent="0.2">
      <c r="B115" s="155" t="s">
        <v>84</v>
      </c>
      <c r="C115" s="70">
        <f>+'[1]Cuentas por pagar'!E13</f>
        <v>94000</v>
      </c>
      <c r="D115" s="56"/>
      <c r="E115" s="139">
        <f>+'[1]Cuentas por pagar'!J14</f>
        <v>79000</v>
      </c>
      <c r="F115" s="150"/>
      <c r="G115" s="150"/>
      <c r="I115" s="57"/>
    </row>
    <row r="116" spans="2:9" x14ac:dyDescent="0.2">
      <c r="B116" s="155" t="s">
        <v>85</v>
      </c>
      <c r="C116" s="70">
        <f>+'[1]Cuentas por pagar'!E25-'[1]Cuentas por pagar'!E14-'[1]Cuentas por pagar'!E13</f>
        <v>9160686.4800000004</v>
      </c>
      <c r="D116" s="137"/>
      <c r="E116" s="139">
        <f>+'[1]Cuentas por pagar'!J9+'[1]Cuentas por pagar'!J10+'[1]Cuentas por pagar'!J11+'[1]Cuentas por pagar'!J12+'[1]Cuentas por pagar'!J13+'[1]Cuentas por pagar'!J18+'[1]Cuentas por pagar'!J19+'[1]Cuentas por pagar'!J20+'[1]Cuentas por pagar'!J21+'[1]Cuentas por pagar'!J22+'[1]Cuentas por pagar'!J23+'[1]Cuentas por pagar'!J24</f>
        <v>749221.46999999986</v>
      </c>
      <c r="F116" s="150"/>
      <c r="G116" s="150"/>
      <c r="I116" s="57"/>
    </row>
    <row r="117" spans="2:9" x14ac:dyDescent="0.2">
      <c r="B117" s="137" t="s">
        <v>86</v>
      </c>
      <c r="C117" s="70">
        <f>+'[1]Cuentas por pagar'!E14</f>
        <v>13511.1</v>
      </c>
      <c r="D117" s="137"/>
      <c r="E117" s="71">
        <v>11041.72</v>
      </c>
      <c r="F117" s="150"/>
      <c r="I117" s="70"/>
    </row>
    <row r="118" spans="2:9" ht="13.5" thickBot="1" x14ac:dyDescent="0.25">
      <c r="B118" s="155"/>
      <c r="C118" s="149">
        <f>SUM(C115:C117)</f>
        <v>9268197.5800000001</v>
      </c>
      <c r="D118" s="137"/>
      <c r="E118" s="149">
        <f>SUM(E115:E117)</f>
        <v>839263.18999999983</v>
      </c>
      <c r="F118" s="150"/>
      <c r="G118" s="150"/>
      <c r="I118" s="57"/>
    </row>
    <row r="119" spans="2:9" ht="13.5" thickTop="1" x14ac:dyDescent="0.2">
      <c r="B119" s="155"/>
      <c r="C119" s="70"/>
      <c r="D119" s="137"/>
      <c r="E119" s="150"/>
      <c r="F119" s="150"/>
      <c r="G119" s="150"/>
      <c r="I119" s="57"/>
    </row>
    <row r="120" spans="2:9" x14ac:dyDescent="0.2">
      <c r="B120" s="155"/>
      <c r="C120" s="70"/>
      <c r="D120" s="137"/>
      <c r="E120" s="150"/>
      <c r="F120" s="150"/>
      <c r="G120" s="150"/>
      <c r="I120" s="57"/>
    </row>
    <row r="121" spans="2:9" x14ac:dyDescent="0.2">
      <c r="B121" s="155"/>
      <c r="D121" s="137"/>
      <c r="E121" s="150"/>
      <c r="F121" s="150"/>
      <c r="G121" s="150"/>
      <c r="I121" s="57"/>
    </row>
    <row r="122" spans="2:9" x14ac:dyDescent="0.2">
      <c r="B122" s="155"/>
      <c r="D122" s="137"/>
      <c r="E122" s="150"/>
      <c r="F122" s="150"/>
      <c r="G122" s="150"/>
      <c r="I122" s="57"/>
    </row>
    <row r="123" spans="2:9" x14ac:dyDescent="0.2">
      <c r="B123" s="155"/>
      <c r="D123" s="137"/>
      <c r="E123" s="150"/>
      <c r="F123" s="150"/>
      <c r="G123" s="150"/>
      <c r="I123" s="57"/>
    </row>
    <row r="124" spans="2:9" x14ac:dyDescent="0.2">
      <c r="B124" s="155"/>
      <c r="C124" s="70"/>
      <c r="D124" s="137"/>
      <c r="E124" s="150"/>
      <c r="F124" s="150"/>
      <c r="G124" s="150"/>
      <c r="I124" s="57"/>
    </row>
    <row r="125" spans="2:9" x14ac:dyDescent="0.2">
      <c r="B125" s="155"/>
      <c r="C125" s="70"/>
      <c r="D125" s="137"/>
      <c r="E125" s="150"/>
      <c r="F125" s="150"/>
      <c r="G125" s="150"/>
      <c r="I125" s="57"/>
    </row>
    <row r="126" spans="2:9" x14ac:dyDescent="0.2">
      <c r="B126" s="155"/>
      <c r="C126" s="70"/>
      <c r="D126" s="137"/>
      <c r="E126" s="150"/>
      <c r="F126" s="150"/>
      <c r="G126" s="150"/>
      <c r="I126" s="57"/>
    </row>
    <row r="127" spans="2:9" x14ac:dyDescent="0.2">
      <c r="B127" s="155"/>
      <c r="C127" s="70"/>
      <c r="D127" s="137"/>
      <c r="E127" s="150"/>
      <c r="F127" s="150"/>
      <c r="G127" s="150"/>
      <c r="I127" s="57"/>
    </row>
    <row r="128" spans="2:9" x14ac:dyDescent="0.2">
      <c r="B128" s="147"/>
      <c r="C128" s="143"/>
      <c r="D128" s="137"/>
      <c r="E128" s="150"/>
      <c r="F128" s="150"/>
      <c r="G128" s="150"/>
      <c r="I128" s="57"/>
    </row>
    <row r="129" spans="2:9" x14ac:dyDescent="0.2">
      <c r="B129" s="50" t="s">
        <v>87</v>
      </c>
      <c r="C129" s="68"/>
      <c r="D129" s="68"/>
      <c r="E129" s="68"/>
      <c r="F129" s="68"/>
      <c r="G129" s="152"/>
      <c r="H129" s="68"/>
      <c r="I129" s="68"/>
    </row>
    <row r="130" spans="2:9" ht="30" customHeight="1" x14ac:dyDescent="0.2">
      <c r="B130" s="153" t="s">
        <v>88</v>
      </c>
      <c r="C130" s="153"/>
      <c r="D130" s="153"/>
      <c r="E130" s="153"/>
      <c r="F130" s="153"/>
      <c r="G130" s="153"/>
    </row>
    <row r="131" spans="2:9" x14ac:dyDescent="0.2">
      <c r="B131" s="55" t="s">
        <v>27</v>
      </c>
      <c r="C131" s="56">
        <v>2023</v>
      </c>
      <c r="D131" s="56"/>
      <c r="E131" s="56">
        <v>2022</v>
      </c>
      <c r="F131" s="56"/>
    </row>
    <row r="132" spans="2:9" x14ac:dyDescent="0.2">
      <c r="B132" s="76" t="s">
        <v>89</v>
      </c>
      <c r="C132" s="59">
        <f>+'[1]Est. de Rendimiento Fin'!D26</f>
        <v>-57406863.589999989</v>
      </c>
      <c r="D132" s="61"/>
      <c r="E132" s="61">
        <v>194425558.86000001</v>
      </c>
      <c r="F132" s="61"/>
      <c r="I132" s="118"/>
    </row>
    <row r="133" spans="2:9" x14ac:dyDescent="0.2">
      <c r="B133" s="76" t="s">
        <v>90</v>
      </c>
      <c r="C133" s="59">
        <v>354676274.94999999</v>
      </c>
      <c r="D133" s="61"/>
      <c r="E133" s="61">
        <v>24924999</v>
      </c>
      <c r="F133" s="61"/>
    </row>
    <row r="134" spans="2:9" x14ac:dyDescent="0.2">
      <c r="B134" s="76" t="s">
        <v>91</v>
      </c>
      <c r="C134" s="156">
        <v>-895568.99</v>
      </c>
      <c r="D134" s="61"/>
      <c r="E134" s="157">
        <v>2095076.83</v>
      </c>
      <c r="F134" s="61"/>
    </row>
    <row r="135" spans="2:9" ht="13.5" thickBot="1" x14ac:dyDescent="0.25">
      <c r="B135" s="79" t="s">
        <v>45</v>
      </c>
      <c r="C135" s="66">
        <f>SUM(C132:C134)</f>
        <v>296373842.37</v>
      </c>
      <c r="D135" s="63"/>
      <c r="E135" s="66">
        <f>SUM(E132:E134)</f>
        <v>221445634.69000003</v>
      </c>
      <c r="F135" s="80"/>
    </row>
    <row r="136" spans="2:9" ht="13.5" thickTop="1" x14ac:dyDescent="0.2">
      <c r="B136" s="79"/>
      <c r="C136" s="63"/>
      <c r="D136" s="63"/>
      <c r="E136" s="63"/>
      <c r="F136" s="80"/>
    </row>
    <row r="137" spans="2:9" x14ac:dyDescent="0.2">
      <c r="B137" s="52" t="s">
        <v>92</v>
      </c>
      <c r="C137" s="52"/>
      <c r="D137" s="52"/>
      <c r="E137" s="52"/>
      <c r="F137" s="52"/>
      <c r="G137" s="52"/>
      <c r="I137" s="158"/>
    </row>
    <row r="138" spans="2:9" x14ac:dyDescent="0.2">
      <c r="B138" s="52"/>
      <c r="C138" s="52"/>
      <c r="D138" s="52"/>
      <c r="E138" s="52"/>
      <c r="F138" s="52"/>
      <c r="G138" s="52"/>
      <c r="H138" s="158"/>
    </row>
    <row r="139" spans="2:9" x14ac:dyDescent="0.2">
      <c r="B139" s="158"/>
      <c r="C139" s="158"/>
      <c r="D139" s="158"/>
      <c r="E139" s="158"/>
      <c r="F139" s="158"/>
      <c r="G139" s="159"/>
      <c r="H139" s="158"/>
    </row>
    <row r="140" spans="2:9" x14ac:dyDescent="0.2">
      <c r="B140" s="50" t="s">
        <v>93</v>
      </c>
      <c r="C140" s="68"/>
      <c r="D140" s="68"/>
      <c r="E140" s="68"/>
      <c r="F140" s="68"/>
      <c r="G140" s="152"/>
      <c r="H140" s="68"/>
      <c r="I140" s="68"/>
    </row>
    <row r="141" spans="2:9" x14ac:dyDescent="0.2">
      <c r="B141" s="51" t="s">
        <v>94</v>
      </c>
    </row>
    <row r="143" spans="2:9" x14ac:dyDescent="0.2">
      <c r="B143" s="55" t="s">
        <v>27</v>
      </c>
      <c r="C143" s="56">
        <v>2023</v>
      </c>
      <c r="D143" s="56"/>
      <c r="E143" s="56">
        <v>2022</v>
      </c>
      <c r="F143" s="56"/>
    </row>
    <row r="144" spans="2:9" x14ac:dyDescent="0.2">
      <c r="B144" s="160" t="s">
        <v>95</v>
      </c>
      <c r="C144" s="59">
        <v>33797864.390000001</v>
      </c>
      <c r="D144" s="61"/>
      <c r="E144" s="61">
        <v>229260522.40000001</v>
      </c>
      <c r="F144" s="61"/>
      <c r="I144" s="53"/>
    </row>
    <row r="145" spans="2:9" ht="13.5" thickBot="1" x14ac:dyDescent="0.25">
      <c r="B145" s="79" t="s">
        <v>45</v>
      </c>
      <c r="C145" s="161">
        <f>SUM(C144:C144)</f>
        <v>33797864.390000001</v>
      </c>
      <c r="D145" s="63"/>
      <c r="E145" s="66">
        <f>SUM(E144)</f>
        <v>229260522.40000001</v>
      </c>
      <c r="F145" s="80"/>
      <c r="I145" s="53"/>
    </row>
    <row r="146" spans="2:9" ht="13.5" thickTop="1" x14ac:dyDescent="0.2">
      <c r="C146" s="162"/>
      <c r="D146" s="76"/>
      <c r="E146" s="76"/>
      <c r="I146" s="53"/>
    </row>
    <row r="147" spans="2:9" x14ac:dyDescent="0.2">
      <c r="C147" s="163"/>
      <c r="D147" s="76"/>
      <c r="E147" s="76"/>
      <c r="I147" s="53"/>
    </row>
    <row r="148" spans="2:9" ht="38.25" customHeight="1" x14ac:dyDescent="0.2">
      <c r="B148" s="153" t="s">
        <v>96</v>
      </c>
      <c r="C148" s="153"/>
      <c r="D148" s="153"/>
      <c r="E148" s="153"/>
      <c r="G148" s="54"/>
      <c r="H148" s="54"/>
      <c r="I148" s="54"/>
    </row>
    <row r="149" spans="2:9" x14ac:dyDescent="0.2">
      <c r="B149" s="50" t="s">
        <v>97</v>
      </c>
      <c r="C149" s="68"/>
      <c r="D149" s="68"/>
      <c r="E149" s="68"/>
      <c r="F149" s="68"/>
      <c r="G149" s="152"/>
      <c r="H149" s="68"/>
      <c r="I149" s="68"/>
    </row>
    <row r="150" spans="2:9" ht="25.5" customHeight="1" x14ac:dyDescent="0.2">
      <c r="B150" s="52" t="s">
        <v>98</v>
      </c>
      <c r="C150" s="52"/>
      <c r="D150" s="52"/>
      <c r="E150" s="52"/>
      <c r="F150" s="164"/>
      <c r="G150" s="164"/>
    </row>
    <row r="152" spans="2:9" x14ac:dyDescent="0.2">
      <c r="B152" s="55" t="s">
        <v>27</v>
      </c>
      <c r="C152" s="56">
        <v>2023</v>
      </c>
      <c r="D152" s="56"/>
      <c r="E152" s="56">
        <v>2022</v>
      </c>
      <c r="F152" s="56"/>
    </row>
    <row r="153" spans="2:9" x14ac:dyDescent="0.2">
      <c r="B153" s="76" t="s">
        <v>99</v>
      </c>
      <c r="C153" s="60">
        <v>15338333.33</v>
      </c>
      <c r="D153" s="60"/>
      <c r="E153" s="60">
        <v>14773000</v>
      </c>
      <c r="F153" s="61"/>
    </row>
    <row r="154" spans="2:9" x14ac:dyDescent="0.2">
      <c r="B154" s="76" t="s">
        <v>100</v>
      </c>
      <c r="C154" s="60">
        <v>8584000</v>
      </c>
      <c r="D154" s="60"/>
      <c r="E154" s="60">
        <v>7574000</v>
      </c>
      <c r="F154" s="61"/>
    </row>
    <row r="155" spans="2:9" x14ac:dyDescent="0.2">
      <c r="B155" s="76" t="s">
        <v>101</v>
      </c>
      <c r="C155" s="60">
        <v>132000</v>
      </c>
      <c r="D155" s="60"/>
      <c r="E155" s="57">
        <v>44000</v>
      </c>
      <c r="F155" s="61"/>
    </row>
    <row r="156" spans="2:9" x14ac:dyDescent="0.2">
      <c r="B156" s="165" t="s">
        <v>102</v>
      </c>
      <c r="C156" s="60">
        <v>1663102.58</v>
      </c>
      <c r="D156" s="60"/>
      <c r="E156" s="60">
        <v>1547339.28</v>
      </c>
      <c r="F156" s="61"/>
    </row>
    <row r="157" spans="2:9" x14ac:dyDescent="0.2">
      <c r="B157" s="165" t="s">
        <v>103</v>
      </c>
      <c r="C157" s="60">
        <v>1698485.67</v>
      </c>
      <c r="D157" s="60"/>
      <c r="E157" s="60">
        <v>1586637</v>
      </c>
      <c r="F157" s="61"/>
    </row>
    <row r="158" spans="2:9" x14ac:dyDescent="0.2">
      <c r="B158" s="165" t="s">
        <v>104</v>
      </c>
      <c r="C158" s="60">
        <v>199930.58</v>
      </c>
      <c r="D158" s="60"/>
      <c r="E158" s="60">
        <v>178463.18</v>
      </c>
      <c r="F158" s="61"/>
    </row>
    <row r="159" spans="2:9" x14ac:dyDescent="0.2">
      <c r="B159" s="76" t="s">
        <v>105</v>
      </c>
      <c r="C159" s="60">
        <v>3771333.34</v>
      </c>
      <c r="D159" s="60"/>
      <c r="E159" s="57">
        <v>3574000</v>
      </c>
      <c r="F159" s="61"/>
    </row>
    <row r="160" spans="2:9" x14ac:dyDescent="0.2">
      <c r="B160" s="76" t="s">
        <v>106</v>
      </c>
      <c r="C160" s="60">
        <v>64605.45</v>
      </c>
      <c r="D160" s="60"/>
      <c r="E160" s="57">
        <v>6922.01</v>
      </c>
      <c r="F160" s="61"/>
    </row>
    <row r="161" spans="2:9" ht="13.5" thickBot="1" x14ac:dyDescent="0.25">
      <c r="B161" s="79" t="s">
        <v>45</v>
      </c>
      <c r="C161" s="66">
        <f>SUM(C153:C160)</f>
        <v>31451790.949999996</v>
      </c>
      <c r="D161" s="60"/>
      <c r="E161" s="66">
        <f>SUM(E153:E160)</f>
        <v>29284361.470000003</v>
      </c>
      <c r="F161" s="61"/>
      <c r="I161" s="62"/>
    </row>
    <row r="162" spans="2:9" ht="13.5" thickTop="1" x14ac:dyDescent="0.2">
      <c r="B162" s="79"/>
      <c r="C162" s="63"/>
      <c r="D162" s="60"/>
      <c r="E162" s="63"/>
      <c r="F162" s="60"/>
      <c r="I162" s="62"/>
    </row>
    <row r="163" spans="2:9" x14ac:dyDescent="0.2">
      <c r="B163" s="79"/>
      <c r="C163" s="166"/>
      <c r="D163" s="60"/>
      <c r="E163" s="63"/>
      <c r="F163" s="60"/>
    </row>
    <row r="164" spans="2:9" x14ac:dyDescent="0.2">
      <c r="B164" s="167" t="s">
        <v>107</v>
      </c>
      <c r="C164" s="167"/>
      <c r="D164" s="167"/>
      <c r="E164" s="167"/>
      <c r="F164" s="167"/>
      <c r="G164" s="49"/>
      <c r="H164" s="68"/>
      <c r="I164" s="68"/>
    </row>
    <row r="165" spans="2:9" ht="29.25" customHeight="1" x14ac:dyDescent="0.2">
      <c r="B165" s="153" t="s">
        <v>108</v>
      </c>
      <c r="C165" s="153"/>
      <c r="D165" s="153"/>
      <c r="E165" s="153"/>
      <c r="F165" s="168"/>
      <c r="G165" s="168"/>
    </row>
    <row r="167" spans="2:9" x14ac:dyDescent="0.2">
      <c r="B167" s="55" t="s">
        <v>27</v>
      </c>
      <c r="C167" s="56">
        <v>2023</v>
      </c>
      <c r="D167" s="56"/>
      <c r="E167" s="56">
        <v>2022</v>
      </c>
      <c r="F167" s="56"/>
    </row>
    <row r="168" spans="2:9" x14ac:dyDescent="0.2">
      <c r="B168" s="169" t="s">
        <v>109</v>
      </c>
      <c r="C168" s="60">
        <v>15000</v>
      </c>
      <c r="D168" s="60"/>
      <c r="E168" s="60">
        <v>49665.4</v>
      </c>
      <c r="F168" s="61"/>
    </row>
    <row r="169" spans="2:9" x14ac:dyDescent="0.2">
      <c r="B169" s="169" t="s">
        <v>110</v>
      </c>
      <c r="C169" s="60">
        <v>0</v>
      </c>
      <c r="D169" s="60"/>
      <c r="E169" s="60">
        <v>8200.34</v>
      </c>
      <c r="F169" s="61"/>
    </row>
    <row r="170" spans="2:9" ht="12" customHeight="1" x14ac:dyDescent="0.2">
      <c r="B170" s="169" t="s">
        <v>111</v>
      </c>
      <c r="C170" s="60">
        <v>0</v>
      </c>
      <c r="D170" s="60"/>
      <c r="E170" s="60">
        <v>17940.009999999998</v>
      </c>
      <c r="F170" s="61"/>
    </row>
    <row r="171" spans="2:9" x14ac:dyDescent="0.2">
      <c r="B171" s="169" t="s">
        <v>112</v>
      </c>
      <c r="C171" s="57">
        <v>1000000</v>
      </c>
      <c r="D171" s="54"/>
      <c r="E171" s="57">
        <v>400000</v>
      </c>
      <c r="F171" s="80"/>
    </row>
    <row r="172" spans="2:9" x14ac:dyDescent="0.2">
      <c r="B172" s="169" t="s">
        <v>113</v>
      </c>
      <c r="C172" s="71">
        <v>7080</v>
      </c>
      <c r="D172" s="58"/>
      <c r="E172" s="71">
        <v>0</v>
      </c>
    </row>
    <row r="173" spans="2:9" x14ac:dyDescent="0.2">
      <c r="B173" s="169" t="s">
        <v>114</v>
      </c>
      <c r="C173" s="71">
        <v>7500</v>
      </c>
      <c r="D173" s="58"/>
      <c r="E173" s="71">
        <v>58799.67</v>
      </c>
    </row>
    <row r="174" spans="2:9" x14ac:dyDescent="0.2">
      <c r="B174" s="169" t="s">
        <v>115</v>
      </c>
      <c r="C174" s="71">
        <v>4250.04</v>
      </c>
      <c r="D174" s="58"/>
      <c r="E174" s="71">
        <v>275446.78999999998</v>
      </c>
    </row>
    <row r="175" spans="2:9" x14ac:dyDescent="0.2">
      <c r="B175" s="170" t="s">
        <v>116</v>
      </c>
      <c r="C175" s="171">
        <f>SUM(C168:C174)</f>
        <v>1033830.04</v>
      </c>
      <c r="D175" s="116"/>
      <c r="E175" s="171">
        <f>SUM(E168:E174)</f>
        <v>810052.21</v>
      </c>
    </row>
    <row r="176" spans="2:9" x14ac:dyDescent="0.2">
      <c r="B176" s="170" t="s">
        <v>117</v>
      </c>
      <c r="C176" s="162">
        <f>+C18</f>
        <v>266059.69</v>
      </c>
      <c r="D176" s="76"/>
      <c r="E176" s="162">
        <v>158584.20000000001</v>
      </c>
    </row>
    <row r="177" spans="2:11" ht="13.5" thickBot="1" x14ac:dyDescent="0.25">
      <c r="C177" s="66">
        <f>SUM(C175:D176)</f>
        <v>1299889.73</v>
      </c>
      <c r="D177" s="63"/>
      <c r="E177" s="66">
        <f>SUM(E175:F176)</f>
        <v>968636.40999999992</v>
      </c>
    </row>
    <row r="178" spans="2:11" ht="13.5" thickTop="1" x14ac:dyDescent="0.2">
      <c r="C178" s="63"/>
      <c r="D178" s="63"/>
      <c r="E178" s="63"/>
    </row>
    <row r="179" spans="2:11" x14ac:dyDescent="0.2">
      <c r="B179" s="48" t="s">
        <v>118</v>
      </c>
      <c r="C179" s="63"/>
      <c r="D179" s="63"/>
      <c r="E179" s="63"/>
    </row>
    <row r="180" spans="2:11" x14ac:dyDescent="0.2">
      <c r="B180" s="130" t="s">
        <v>119</v>
      </c>
      <c r="C180" s="63"/>
      <c r="D180" s="63"/>
      <c r="E180" s="63"/>
    </row>
    <row r="181" spans="2:11" x14ac:dyDescent="0.2">
      <c r="B181" s="172" t="s">
        <v>109</v>
      </c>
      <c r="C181" s="60">
        <f>72602.07-C168</f>
        <v>57602.070000000007</v>
      </c>
      <c r="D181" s="63"/>
      <c r="E181" s="63"/>
    </row>
    <row r="182" spans="2:11" x14ac:dyDescent="0.2">
      <c r="B182" s="172" t="s">
        <v>120</v>
      </c>
      <c r="C182" s="60">
        <v>35260.81</v>
      </c>
      <c r="D182" s="63"/>
      <c r="E182" s="63"/>
    </row>
    <row r="183" spans="2:11" x14ac:dyDescent="0.2">
      <c r="B183" s="172" t="s">
        <v>111</v>
      </c>
      <c r="C183" s="60">
        <f>+C176*25%-12000</f>
        <v>54514.922500000001</v>
      </c>
      <c r="D183" s="63"/>
      <c r="E183" s="63"/>
    </row>
    <row r="184" spans="2:11" x14ac:dyDescent="0.2">
      <c r="B184" s="172" t="s">
        <v>121</v>
      </c>
      <c r="C184" s="60">
        <v>22134.38</v>
      </c>
      <c r="D184" s="63"/>
      <c r="E184" s="63"/>
    </row>
    <row r="185" spans="2:11" x14ac:dyDescent="0.2">
      <c r="B185" s="172" t="s">
        <v>122</v>
      </c>
      <c r="C185" s="60">
        <v>37258</v>
      </c>
      <c r="D185" s="63"/>
      <c r="E185" s="63"/>
      <c r="K185" s="62"/>
    </row>
    <row r="186" spans="2:11" x14ac:dyDescent="0.2">
      <c r="B186" s="172" t="s">
        <v>113</v>
      </c>
      <c r="C186" s="71">
        <v>29020.55</v>
      </c>
      <c r="D186" s="76"/>
      <c r="E186" s="162"/>
      <c r="I186" s="62"/>
    </row>
    <row r="187" spans="2:11" x14ac:dyDescent="0.2">
      <c r="B187" s="172" t="s">
        <v>123</v>
      </c>
      <c r="C187" s="57">
        <v>30268.959999999999</v>
      </c>
      <c r="D187" s="76"/>
      <c r="E187" s="162"/>
      <c r="I187" s="62"/>
    </row>
    <row r="188" spans="2:11" x14ac:dyDescent="0.2">
      <c r="B188" s="172"/>
      <c r="C188" s="171">
        <f>SUM(C180:C187)</f>
        <v>266059.6925</v>
      </c>
      <c r="D188" s="76"/>
      <c r="E188" s="162"/>
      <c r="I188" s="62"/>
    </row>
    <row r="189" spans="2:11" x14ac:dyDescent="0.2">
      <c r="B189" s="172"/>
      <c r="C189" s="173"/>
      <c r="D189" s="76"/>
      <c r="E189" s="162"/>
      <c r="I189" s="62"/>
    </row>
    <row r="190" spans="2:11" x14ac:dyDescent="0.2">
      <c r="B190" s="172"/>
      <c r="C190" s="173"/>
      <c r="D190" s="76"/>
      <c r="E190" s="162"/>
      <c r="I190" s="62"/>
    </row>
    <row r="191" spans="2:11" x14ac:dyDescent="0.2">
      <c r="B191" s="172"/>
      <c r="C191" s="173"/>
      <c r="D191" s="76"/>
      <c r="E191" s="162"/>
      <c r="I191" s="62"/>
    </row>
    <row r="192" spans="2:11" x14ac:dyDescent="0.2">
      <c r="B192" s="169"/>
      <c r="C192" s="174"/>
      <c r="D192" s="76"/>
      <c r="E192" s="162"/>
      <c r="I192" s="62"/>
    </row>
    <row r="193" spans="2:9" x14ac:dyDescent="0.2">
      <c r="B193" s="167" t="s">
        <v>124</v>
      </c>
      <c r="C193" s="167"/>
      <c r="D193" s="167"/>
      <c r="E193" s="167"/>
      <c r="F193" s="167"/>
      <c r="G193" s="175"/>
      <c r="H193" s="54"/>
      <c r="I193" s="54"/>
    </row>
    <row r="194" spans="2:9" ht="20.25" customHeight="1" x14ac:dyDescent="0.2">
      <c r="B194" s="52" t="s">
        <v>125</v>
      </c>
      <c r="C194" s="52"/>
      <c r="D194" s="52"/>
      <c r="E194" s="52"/>
      <c r="F194" s="52"/>
      <c r="G194" s="52"/>
    </row>
    <row r="195" spans="2:9" x14ac:dyDescent="0.2">
      <c r="B195" s="54"/>
      <c r="C195" s="176"/>
      <c r="D195" s="176"/>
      <c r="E195" s="176"/>
      <c r="F195" s="176"/>
      <c r="G195" s="57"/>
      <c r="H195" s="54"/>
    </row>
    <row r="196" spans="2:9" x14ac:dyDescent="0.2">
      <c r="B196" s="55" t="s">
        <v>27</v>
      </c>
      <c r="C196" s="56">
        <v>2023</v>
      </c>
      <c r="D196" s="56"/>
      <c r="E196" s="56">
        <v>2022</v>
      </c>
      <c r="F196" s="56"/>
      <c r="G196" s="57"/>
      <c r="H196" s="54"/>
    </row>
    <row r="197" spans="2:9" x14ac:dyDescent="0.2">
      <c r="B197" s="58" t="s">
        <v>126</v>
      </c>
      <c r="C197" s="60">
        <f>+C77</f>
        <v>420102.14</v>
      </c>
      <c r="D197" s="60"/>
      <c r="E197" s="60">
        <v>438906.76</v>
      </c>
      <c r="F197" s="60"/>
      <c r="G197" s="57"/>
      <c r="H197" s="54"/>
    </row>
    <row r="198" spans="2:9" x14ac:dyDescent="0.2">
      <c r="B198" s="58" t="s">
        <v>127</v>
      </c>
      <c r="C198" s="60">
        <f>+E77</f>
        <v>261029.98</v>
      </c>
      <c r="D198" s="60"/>
      <c r="E198" s="60">
        <v>318304.56</v>
      </c>
      <c r="F198" s="60"/>
      <c r="G198" s="57"/>
      <c r="H198" s="54"/>
      <c r="I198" s="54"/>
    </row>
    <row r="199" spans="2:9" x14ac:dyDescent="0.2">
      <c r="B199" s="58" t="s">
        <v>128</v>
      </c>
      <c r="C199" s="60">
        <f>+G77</f>
        <v>77208.289999999994</v>
      </c>
      <c r="D199" s="60"/>
      <c r="E199" s="60">
        <f>+G89</f>
        <v>84849.19</v>
      </c>
      <c r="F199" s="60"/>
      <c r="G199" s="57"/>
      <c r="H199" s="54"/>
      <c r="I199" s="54"/>
    </row>
    <row r="200" spans="2:9" x14ac:dyDescent="0.2">
      <c r="B200" s="58" t="s">
        <v>129</v>
      </c>
      <c r="C200" s="60">
        <f>+C105</f>
        <v>205143.47</v>
      </c>
      <c r="D200" s="60"/>
      <c r="E200" s="60">
        <v>211496.17</v>
      </c>
      <c r="F200" s="60"/>
      <c r="G200" s="57"/>
      <c r="H200" s="54"/>
      <c r="I200" s="177"/>
    </row>
    <row r="201" spans="2:9" ht="13.5" thickBot="1" x14ac:dyDescent="0.25">
      <c r="B201" s="116" t="s">
        <v>45</v>
      </c>
      <c r="C201" s="66">
        <f>SUM(C197:C200)</f>
        <v>963483.88</v>
      </c>
      <c r="D201" s="60"/>
      <c r="E201" s="66">
        <f>SUM(E197:E200)</f>
        <v>1053556.68</v>
      </c>
      <c r="F201" s="60"/>
      <c r="G201" s="57"/>
      <c r="H201" s="54"/>
      <c r="I201" s="54"/>
    </row>
    <row r="202" spans="2:9" ht="13.5" thickTop="1" x14ac:dyDescent="0.2">
      <c r="B202" s="54"/>
      <c r="C202" s="58"/>
      <c r="D202" s="58"/>
      <c r="E202" s="58"/>
      <c r="F202" s="58"/>
      <c r="G202" s="57"/>
      <c r="H202" s="54"/>
    </row>
    <row r="203" spans="2:9" x14ac:dyDescent="0.2">
      <c r="B203" s="54"/>
      <c r="C203" s="58"/>
      <c r="D203" s="58"/>
      <c r="E203" s="58"/>
      <c r="F203" s="58"/>
      <c r="G203" s="57"/>
      <c r="H203" s="54"/>
    </row>
    <row r="204" spans="2:9" x14ac:dyDescent="0.2">
      <c r="B204" s="54"/>
      <c r="C204" s="58"/>
      <c r="D204" s="58"/>
      <c r="E204" s="58"/>
      <c r="F204" s="58"/>
      <c r="G204" s="57"/>
      <c r="H204" s="54"/>
    </row>
    <row r="205" spans="2:9" x14ac:dyDescent="0.2">
      <c r="B205" s="54"/>
      <c r="C205" s="58"/>
      <c r="D205" s="58"/>
      <c r="E205" s="58"/>
      <c r="F205" s="58"/>
      <c r="G205" s="57"/>
      <c r="H205" s="54"/>
    </row>
    <row r="206" spans="2:9" x14ac:dyDescent="0.2">
      <c r="B206" s="54"/>
      <c r="C206" s="58"/>
      <c r="D206" s="58"/>
      <c r="E206" s="58"/>
      <c r="F206" s="58"/>
      <c r="G206" s="57"/>
      <c r="H206" s="54"/>
    </row>
    <row r="207" spans="2:9" x14ac:dyDescent="0.2">
      <c r="B207" s="167" t="s">
        <v>130</v>
      </c>
      <c r="C207" s="167"/>
      <c r="D207" s="167"/>
      <c r="E207" s="167"/>
      <c r="F207" s="167"/>
      <c r="G207" s="175"/>
      <c r="H207" s="54"/>
      <c r="I207" s="54"/>
    </row>
    <row r="208" spans="2:9" s="54" customFormat="1" x14ac:dyDescent="0.2">
      <c r="B208" s="130"/>
      <c r="G208" s="57"/>
    </row>
    <row r="209" spans="2:12" x14ac:dyDescent="0.2">
      <c r="B209" s="153" t="s">
        <v>131</v>
      </c>
      <c r="C209" s="153"/>
      <c r="D209" s="153"/>
      <c r="E209" s="153"/>
      <c r="F209" s="153"/>
      <c r="G209" s="153"/>
    </row>
    <row r="210" spans="2:12" ht="15" x14ac:dyDescent="0.25">
      <c r="L210" s="178"/>
    </row>
    <row r="211" spans="2:12" x14ac:dyDescent="0.2">
      <c r="B211" s="55" t="s">
        <v>27</v>
      </c>
      <c r="C211" s="114">
        <v>2023</v>
      </c>
      <c r="D211" s="114"/>
      <c r="E211" s="114">
        <v>2022</v>
      </c>
      <c r="F211" s="56"/>
      <c r="L211" s="53"/>
    </row>
    <row r="212" spans="2:12" x14ac:dyDescent="0.2">
      <c r="B212" s="76" t="s">
        <v>132</v>
      </c>
      <c r="C212" s="61">
        <v>341981.36</v>
      </c>
      <c r="D212" s="61"/>
      <c r="E212" s="61">
        <v>205592.35</v>
      </c>
      <c r="F212" s="61"/>
      <c r="L212" s="53"/>
    </row>
    <row r="213" spans="2:12" x14ac:dyDescent="0.2">
      <c r="B213" s="76" t="s">
        <v>133</v>
      </c>
      <c r="C213" s="61">
        <v>132277.91</v>
      </c>
      <c r="D213" s="61"/>
      <c r="E213" s="61">
        <v>180599.58</v>
      </c>
      <c r="F213" s="61"/>
      <c r="L213" s="179"/>
    </row>
    <row r="214" spans="2:12" x14ac:dyDescent="0.2">
      <c r="B214" s="76" t="s">
        <v>134</v>
      </c>
      <c r="C214" s="61">
        <v>248084.64</v>
      </c>
      <c r="D214" s="61"/>
      <c r="E214" s="61">
        <v>216350.06</v>
      </c>
      <c r="F214" s="61"/>
    </row>
    <row r="215" spans="2:12" x14ac:dyDescent="0.2">
      <c r="B215" s="76" t="s">
        <v>135</v>
      </c>
      <c r="C215" s="61">
        <v>44686.6</v>
      </c>
      <c r="D215" s="61"/>
      <c r="E215" s="61">
        <v>109799</v>
      </c>
      <c r="F215" s="61"/>
      <c r="L215" s="53"/>
    </row>
    <row r="216" spans="2:12" x14ac:dyDescent="0.2">
      <c r="B216" s="76" t="s">
        <v>136</v>
      </c>
      <c r="C216" s="61">
        <v>192750</v>
      </c>
      <c r="D216" s="61"/>
      <c r="E216" s="61">
        <v>43600</v>
      </c>
      <c r="F216" s="61"/>
      <c r="L216" s="62"/>
    </row>
    <row r="217" spans="2:12" x14ac:dyDescent="0.2">
      <c r="B217" s="76" t="s">
        <v>137</v>
      </c>
      <c r="C217" s="61">
        <v>1093364.8999999999</v>
      </c>
      <c r="D217" s="61"/>
      <c r="E217" s="61">
        <v>1041299.92</v>
      </c>
      <c r="F217" s="61"/>
      <c r="K217" s="118"/>
      <c r="L217" s="62"/>
    </row>
    <row r="218" spans="2:12" x14ac:dyDescent="0.2">
      <c r="B218" s="76" t="s">
        <v>138</v>
      </c>
      <c r="C218" s="61">
        <v>85000.02</v>
      </c>
      <c r="D218" s="61"/>
      <c r="E218" s="61">
        <v>102660</v>
      </c>
      <c r="F218" s="61"/>
      <c r="K218" s="118"/>
    </row>
    <row r="219" spans="2:12" x14ac:dyDescent="0.2">
      <c r="B219" s="76" t="s">
        <v>139</v>
      </c>
      <c r="C219" s="61">
        <v>139176.71</v>
      </c>
      <c r="D219" s="61"/>
      <c r="E219" s="61">
        <v>145485.09</v>
      </c>
      <c r="F219" s="61"/>
      <c r="K219" s="53"/>
    </row>
    <row r="220" spans="2:12" x14ac:dyDescent="0.2">
      <c r="B220" s="76" t="s">
        <v>140</v>
      </c>
      <c r="C220" s="61">
        <v>264074.87</v>
      </c>
      <c r="D220" s="61"/>
      <c r="E220" s="61">
        <v>365713.5</v>
      </c>
      <c r="F220" s="61"/>
      <c r="K220" s="179"/>
    </row>
    <row r="221" spans="2:12" x14ac:dyDescent="0.2">
      <c r="B221" s="180" t="s">
        <v>141</v>
      </c>
      <c r="C221" s="53">
        <v>712075.58</v>
      </c>
      <c r="D221" s="61"/>
      <c r="E221" s="61">
        <v>618384.24</v>
      </c>
      <c r="F221" s="61"/>
    </row>
    <row r="222" spans="2:12" x14ac:dyDescent="0.2">
      <c r="B222" s="76" t="s">
        <v>142</v>
      </c>
      <c r="C222" s="61">
        <v>450075.16</v>
      </c>
      <c r="D222" s="61"/>
      <c r="E222" s="61">
        <v>319416.56</v>
      </c>
      <c r="F222" s="61"/>
    </row>
    <row r="223" spans="2:12" x14ac:dyDescent="0.2">
      <c r="B223" s="181" t="s">
        <v>143</v>
      </c>
      <c r="C223" s="61">
        <v>52338.23</v>
      </c>
      <c r="D223" s="61"/>
      <c r="E223" s="61">
        <v>15292.8</v>
      </c>
      <c r="F223" s="61"/>
    </row>
    <row r="224" spans="2:12" x14ac:dyDescent="0.2">
      <c r="B224" s="76" t="s">
        <v>144</v>
      </c>
      <c r="C224" s="61">
        <v>11210</v>
      </c>
      <c r="D224" s="61"/>
      <c r="E224" s="61">
        <v>22420</v>
      </c>
      <c r="F224" s="61"/>
    </row>
    <row r="225" spans="2:12" x14ac:dyDescent="0.2">
      <c r="B225" s="76" t="s">
        <v>145</v>
      </c>
      <c r="C225" s="61">
        <v>14160</v>
      </c>
      <c r="D225" s="61"/>
      <c r="E225" s="61">
        <v>0</v>
      </c>
      <c r="F225" s="61"/>
      <c r="K225" s="53"/>
      <c r="L225" s="62"/>
    </row>
    <row r="226" spans="2:12" x14ac:dyDescent="0.2">
      <c r="B226" s="76" t="s">
        <v>146</v>
      </c>
      <c r="C226" s="61">
        <v>27000</v>
      </c>
      <c r="D226" s="61"/>
      <c r="E226" s="61">
        <v>94920.38</v>
      </c>
      <c r="F226" s="61"/>
    </row>
    <row r="227" spans="2:12" s="54" customFormat="1" x14ac:dyDescent="0.2">
      <c r="B227" s="58" t="s">
        <v>147</v>
      </c>
      <c r="C227" s="60">
        <v>53594199.840000004</v>
      </c>
      <c r="D227" s="60"/>
      <c r="E227" s="60">
        <v>0</v>
      </c>
      <c r="F227" s="60"/>
      <c r="G227" s="57"/>
    </row>
    <row r="228" spans="2:12" x14ac:dyDescent="0.2">
      <c r="B228" s="76" t="s">
        <v>148</v>
      </c>
      <c r="C228" s="61">
        <v>87107.6</v>
      </c>
      <c r="D228" s="61"/>
      <c r="E228" s="61">
        <v>46875.5</v>
      </c>
      <c r="F228" s="61"/>
      <c r="I228" s="53"/>
    </row>
    <row r="229" spans="2:12" ht="13.5" thickBot="1" x14ac:dyDescent="0.25">
      <c r="B229" s="79" t="s">
        <v>45</v>
      </c>
      <c r="C229" s="66">
        <f>SUM(C212:C228)</f>
        <v>57489563.420000002</v>
      </c>
      <c r="D229" s="63"/>
      <c r="E229" s="66">
        <f>SUM(E212:E228)</f>
        <v>3528408.98</v>
      </c>
      <c r="F229" s="76"/>
    </row>
    <row r="230" spans="2:12" ht="13.5" thickTop="1" x14ac:dyDescent="0.2">
      <c r="C230" s="118"/>
    </row>
    <row r="231" spans="2:12" s="54" customFormat="1" x14ac:dyDescent="0.2">
      <c r="C231" s="182"/>
      <c r="G231" s="57"/>
    </row>
    <row r="232" spans="2:12" s="54" customFormat="1" x14ac:dyDescent="0.2">
      <c r="C232" s="56">
        <v>2023</v>
      </c>
      <c r="D232" s="56"/>
      <c r="E232" s="56">
        <v>2022</v>
      </c>
      <c r="G232" s="57"/>
    </row>
    <row r="233" spans="2:12" s="54" customFormat="1" ht="13.5" thickBot="1" x14ac:dyDescent="0.25">
      <c r="C233" s="183"/>
      <c r="D233" s="183"/>
      <c r="E233" s="183"/>
      <c r="G233" s="57"/>
    </row>
    <row r="234" spans="2:12" s="54" customFormat="1" ht="13.5" thickTop="1" x14ac:dyDescent="0.2">
      <c r="B234" s="130" t="s">
        <v>149</v>
      </c>
      <c r="C234" s="184">
        <f>C161+C177+C201+C229</f>
        <v>91204727.979999989</v>
      </c>
      <c r="D234" s="130"/>
      <c r="E234" s="184">
        <f>E161+E177+E201+E229</f>
        <v>34834963.539999999</v>
      </c>
      <c r="F234" s="130"/>
      <c r="G234" s="57"/>
    </row>
    <row r="235" spans="2:12" s="54" customFormat="1" x14ac:dyDescent="0.2">
      <c r="C235" s="185"/>
      <c r="E235" s="185"/>
      <c r="G235" s="57"/>
    </row>
    <row r="236" spans="2:12" s="54" customFormat="1" x14ac:dyDescent="0.2">
      <c r="C236" s="185"/>
      <c r="E236" s="185"/>
      <c r="G236" s="57"/>
    </row>
    <row r="238" spans="2:12" x14ac:dyDescent="0.2">
      <c r="C238" s="62"/>
    </row>
  </sheetData>
  <mergeCells count="15">
    <mergeCell ref="B194:G194"/>
    <mergeCell ref="B207:F207"/>
    <mergeCell ref="B209:G209"/>
    <mergeCell ref="B137:G138"/>
    <mergeCell ref="B148:E148"/>
    <mergeCell ref="B150:E150"/>
    <mergeCell ref="B164:F164"/>
    <mergeCell ref="B165:E165"/>
    <mergeCell ref="B193:F193"/>
    <mergeCell ref="B2:E2"/>
    <mergeCell ref="B68:I68"/>
    <mergeCell ref="B81:I82"/>
    <mergeCell ref="B109:I109"/>
    <mergeCell ref="B112:G112"/>
    <mergeCell ref="B130:G1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Est. de Rendimiento Fin</vt:lpstr>
      <vt:lpstr>Notas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Matos</dc:creator>
  <cp:lastModifiedBy>Brenda Matos</cp:lastModifiedBy>
  <cp:lastPrinted>2023-07-17T20:18:11Z</cp:lastPrinted>
  <dcterms:created xsi:type="dcterms:W3CDTF">2023-07-17T19:08:55Z</dcterms:created>
  <dcterms:modified xsi:type="dcterms:W3CDTF">2023-07-17T20:21:49Z</dcterms:modified>
</cp:coreProperties>
</file>