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Enero/"/>
    </mc:Choice>
  </mc:AlternateContent>
  <xr:revisionPtr revIDLastSave="0" documentId="8_{B74FA1FF-DFEA-4E2F-A8F8-BDF6E33D4743}" xr6:coauthVersionLast="36" xr6:coauthVersionMax="36" xr10:uidLastSave="{00000000-0000-0000-0000-000000000000}"/>
  <bookViews>
    <workbookView xWindow="0" yWindow="0" windowWidth="28800" windowHeight="12105" xr2:uid="{E9FAAF35-F152-4268-8323-6BBD8B46FFCD}"/>
  </bookViews>
  <sheets>
    <sheet name="Nomina Fijo" sheetId="1" r:id="rId1"/>
  </sheets>
  <definedNames>
    <definedName name="_xlnm.Print_Area" localSheetId="0">'Nomina Fijo'!$A$1:$O$65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N51" i="1"/>
  <c r="M51" i="1"/>
  <c r="L51" i="1"/>
  <c r="K51" i="1"/>
  <c r="J51" i="1"/>
  <c r="H51" i="1" s="1"/>
  <c r="O51" i="1" s="1"/>
  <c r="N49" i="1"/>
  <c r="M49" i="1"/>
  <c r="L49" i="1"/>
  <c r="K49" i="1"/>
  <c r="J49" i="1"/>
  <c r="H49" i="1"/>
  <c r="O49" i="1" s="1"/>
  <c r="N48" i="1"/>
  <c r="M48" i="1"/>
  <c r="L48" i="1"/>
  <c r="K48" i="1"/>
  <c r="J48" i="1"/>
  <c r="H48" i="1" s="1"/>
  <c r="O48" i="1" s="1"/>
  <c r="N47" i="1"/>
  <c r="M47" i="1"/>
  <c r="L47" i="1"/>
  <c r="K47" i="1"/>
  <c r="J47" i="1"/>
  <c r="H47" i="1" s="1"/>
  <c r="O47" i="1" s="1"/>
  <c r="N44" i="1"/>
  <c r="M44" i="1"/>
  <c r="L44" i="1"/>
  <c r="K44" i="1"/>
  <c r="J44" i="1"/>
  <c r="H44" i="1"/>
  <c r="O44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 s="1"/>
  <c r="N40" i="1"/>
  <c r="M40" i="1"/>
  <c r="L40" i="1"/>
  <c r="K40" i="1"/>
  <c r="J40" i="1"/>
  <c r="H40" i="1"/>
  <c r="O40" i="1" s="1"/>
  <c r="N38" i="1"/>
  <c r="M38" i="1"/>
  <c r="L38" i="1"/>
  <c r="K38" i="1"/>
  <c r="J38" i="1"/>
  <c r="H38" i="1" s="1"/>
  <c r="O38" i="1" s="1"/>
  <c r="N37" i="1"/>
  <c r="M37" i="1"/>
  <c r="L37" i="1"/>
  <c r="K37" i="1"/>
  <c r="J37" i="1"/>
  <c r="H37" i="1" s="1"/>
  <c r="N36" i="1"/>
  <c r="M36" i="1"/>
  <c r="L36" i="1"/>
  <c r="K36" i="1"/>
  <c r="J36" i="1"/>
  <c r="H36" i="1"/>
  <c r="O36" i="1" s="1"/>
  <c r="N35" i="1"/>
  <c r="M35" i="1"/>
  <c r="L35" i="1"/>
  <c r="K35" i="1"/>
  <c r="J35" i="1"/>
  <c r="H35" i="1" s="1"/>
  <c r="O35" i="1" s="1"/>
  <c r="N34" i="1"/>
  <c r="M34" i="1"/>
  <c r="L34" i="1"/>
  <c r="K34" i="1"/>
  <c r="J34" i="1"/>
  <c r="H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 s="1"/>
  <c r="O32" i="1" s="1"/>
  <c r="N30" i="1"/>
  <c r="M30" i="1"/>
  <c r="L30" i="1"/>
  <c r="K30" i="1"/>
  <c r="J30" i="1"/>
  <c r="H30" i="1" s="1"/>
  <c r="N29" i="1"/>
  <c r="M29" i="1"/>
  <c r="L29" i="1"/>
  <c r="K29" i="1"/>
  <c r="J29" i="1"/>
  <c r="H29" i="1"/>
  <c r="O29" i="1" s="1"/>
  <c r="N28" i="1"/>
  <c r="M28" i="1"/>
  <c r="L28" i="1"/>
  <c r="K28" i="1"/>
  <c r="J28" i="1"/>
  <c r="H28" i="1" s="1"/>
  <c r="O28" i="1" s="1"/>
  <c r="N26" i="1"/>
  <c r="M26" i="1"/>
  <c r="L26" i="1"/>
  <c r="K26" i="1"/>
  <c r="J26" i="1"/>
  <c r="H26" i="1" s="1"/>
  <c r="N25" i="1"/>
  <c r="M25" i="1"/>
  <c r="L25" i="1"/>
  <c r="K25" i="1"/>
  <c r="J25" i="1"/>
  <c r="H25" i="1"/>
  <c r="O25" i="1" s="1"/>
  <c r="N23" i="1"/>
  <c r="M23" i="1"/>
  <c r="L23" i="1"/>
  <c r="K23" i="1"/>
  <c r="J23" i="1"/>
  <c r="H23" i="1" s="1"/>
  <c r="O23" i="1" s="1"/>
  <c r="N22" i="1"/>
  <c r="M22" i="1"/>
  <c r="L22" i="1"/>
  <c r="K22" i="1"/>
  <c r="J22" i="1"/>
  <c r="H22" i="1" s="1"/>
  <c r="N21" i="1"/>
  <c r="M21" i="1"/>
  <c r="L21" i="1"/>
  <c r="K21" i="1"/>
  <c r="J21" i="1"/>
  <c r="H21" i="1"/>
  <c r="O21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 s="1"/>
  <c r="N15" i="1"/>
  <c r="M15" i="1"/>
  <c r="L15" i="1"/>
  <c r="K15" i="1"/>
  <c r="J15" i="1"/>
  <c r="N14" i="1"/>
  <c r="M14" i="1"/>
  <c r="L14" i="1"/>
  <c r="K14" i="1"/>
  <c r="O14" i="1" s="1"/>
  <c r="J14" i="1"/>
  <c r="H14" i="1" s="1"/>
  <c r="N13" i="1"/>
  <c r="M13" i="1"/>
  <c r="L13" i="1"/>
  <c r="K13" i="1"/>
  <c r="J13" i="1"/>
  <c r="N12" i="1"/>
  <c r="M12" i="1"/>
  <c r="L12" i="1"/>
  <c r="K12" i="1"/>
  <c r="J12" i="1"/>
  <c r="H12" i="1"/>
  <c r="O12" i="1" s="1"/>
  <c r="N11" i="1"/>
  <c r="N52" i="1" s="1"/>
  <c r="M11" i="1"/>
  <c r="M52" i="1" s="1"/>
  <c r="L11" i="1"/>
  <c r="L52" i="1" s="1"/>
  <c r="K11" i="1"/>
  <c r="J11" i="1"/>
  <c r="J52" i="1" s="1"/>
  <c r="O34" i="1" l="1"/>
  <c r="O11" i="1"/>
  <c r="O19" i="1"/>
  <c r="O30" i="1"/>
  <c r="O42" i="1"/>
  <c r="F55" i="1"/>
  <c r="O16" i="1"/>
  <c r="O26" i="1"/>
  <c r="O37" i="1"/>
  <c r="O13" i="1"/>
  <c r="O22" i="1"/>
  <c r="K52" i="1"/>
  <c r="H11" i="1"/>
  <c r="H13" i="1"/>
  <c r="O52" i="1" l="1"/>
  <c r="H52" i="1"/>
</calcChain>
</file>

<file path=xl/sharedStrings.xml><?xml version="1.0" encoding="utf-8"?>
<sst xmlns="http://schemas.openxmlformats.org/spreadsheetml/2006/main" count="206" uniqueCount="112">
  <si>
    <t xml:space="preserve">NOMINA DE PAGO DEL PERSONAL FIJO </t>
  </si>
  <si>
    <t>Mes: Enero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</si>
  <si>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</si>
  <si>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</si>
  <si>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</si>
  <si>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</si>
  <si>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</si>
  <si>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</si>
  <si>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</si>
  <si>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</si>
  <si>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</si>
  <si>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</si>
  <si>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</si>
  <si>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</si>
  <si>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</si>
  <si>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</si>
  <si>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</si>
  <si>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</si>
  <si>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</si>
  <si>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</si>
  <si>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</si>
  <si>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</si>
  <si>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</si>
  <si>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</si>
  <si>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</si>
  <si>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</si>
  <si>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</si>
  <si>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</si>
  <si>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</si>
  <si>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</si>
  <si>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</si>
  <si>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</si>
  <si>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</si>
  <si>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</si>
  <si>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</si>
  <si>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</si>
  <si>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</si>
  <si>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</si>
  <si>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</si>
  <si>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</si>
  <si>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</si>
  <si>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</si>
  <si>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</si>
  <si>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</si>
  <si>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</si>
  <si>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</si>
  <si>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</si>
  <si>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</si>
  <si>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</si>
  <si>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</si>
  <si>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</si>
  <si>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</si>
  <si>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</si>
  <si>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</si>
  <si>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</si>
  <si>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</si>
  <si>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</si>
  <si>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</si>
  <si>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</si>
  <si>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</si>
  <si>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</si>
  <si>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</si>
  <si>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</si>
  <si>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</si>
  <si>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</si>
  <si>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</si>
  <si>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</si>
  <si>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</si>
  <si>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</si>
  <si>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Karen Gissell Medina Hidalgo </t>
  </si>
  <si>
    <t xml:space="preserve">Analista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</si>
  <si>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</si>
  <si>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</si>
  <si>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</si>
  <si>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</si>
  <si>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</si>
  <si>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</si>
  <si>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</si>
  <si>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</si>
  <si>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</si>
  <si>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</si>
  <si>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</si>
  <si>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</si>
  <si>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</si>
  <si>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</si>
  <si>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</si>
  <si>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</si>
  <si>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</si>
  <si>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</si>
  <si>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</si>
  <si>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</si>
  <si>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</si>
  <si>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</si>
  <si>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</si>
  <si>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</si>
  <si>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</si>
  <si>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</si>
  <si>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</si>
  <si>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 xml:space="preserve"> Geodesia 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</si>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</sst>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67696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249AF7F-DA25-4486-A2C6-597FA8AEB0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2103" y="157573"/>
          <a:ext cx="310741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3FE8-F561-42C3-A4F6-46A387B9C2D1}">
  <sheetPr>
    <pageSetUpPr fitToPage="1"/>
  </sheetPr>
  <dimension ref="A1:Y94"/>
  <sheetViews>
    <sheetView showGridLines="0" tabSelected="1" zoomScale="84" zoomScaleNormal="84" zoomScaleSheetLayoutView="84" workbookViewId="0">
      <selection activeCell="A50" sqref="A50:O50"/>
    </sheetView>
  </sheetViews>
  <sheetFormatPr baseColWidth="10" defaultColWidth="11.42578125" defaultRowHeight="18.75" x14ac:dyDescent="0.3"/>
  <cols>
    <col min="1" max="1" width="7.7109375" style="1" customWidth="1"/>
    <col min="2" max="2" width="51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+G11-I11-J126-K11-H11-J11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+G12-I12-J147-K12-H12-J12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+G13-I13-J148-K13-H13-J13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+G14-I14-J137-K14-H14-J14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+G16-I16-J135-K16-H16-J16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+G19-I19-J124-K19-H19-J19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+G20-I20-J125-K20-H20-J20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+G22-I22-J137-K22-H22-J22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+G23-I23-J136-K23-H23-J23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+G25-I25-J133-K25-H25-J25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+G26-I26-J125-K26-H26-J26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+G28-I28-J129-K28-H28-J28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+G30-I30-J138-K30-H30-J30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7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+G32-I32-J140-K32-H32-J32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+G33-I33-J142-K33-H33-J33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32" t="s">
        <v>70</v>
      </c>
      <c r="F34" s="37" t="s">
        <v>22</v>
      </c>
      <c r="G34" s="35">
        <v>70000</v>
      </c>
      <c r="H34" s="35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5368.44</v>
      </c>
      <c r="I34" s="35">
        <v>25</v>
      </c>
      <c r="J34" s="35">
        <f>ROUND(IF((G34)&gt;(15600*20),((15600*20)*0.0287),(G34)*0.0287),2)</f>
        <v>2009</v>
      </c>
      <c r="K34" s="35">
        <f>ROUND(IF((G34)&gt;(15600*10),((15600*10)*0.0304),(G34)*0.0304),2)</f>
        <v>2128</v>
      </c>
      <c r="L34" s="35">
        <f>ROUND(IF((G34)&gt;(15600*20),((15600*20)*0.071),(G34)*0.071),2)</f>
        <v>4970</v>
      </c>
      <c r="M34" s="35">
        <f>ROUND(IF((G34)&gt;(15600*10),((15600*10)*0.0709),(G34)*0.0709),2)</f>
        <v>4963</v>
      </c>
      <c r="N34" s="35">
        <f>+ROUND(IF(G34&gt;(15600*4),((15600*4)*0.0115),G34*0.0115),2)</f>
        <v>717.6</v>
      </c>
      <c r="O34" s="36">
        <f>+G34-I34-J141-K34-H34-J34</f>
        <v>60469.56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72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ref="M35:M38" si="28">ROUND(IF((G35)&gt;(15600*10),((15600*10)*0.0709),(G35)*0.0709),2)</f>
        <v>4254</v>
      </c>
      <c r="N35" s="35">
        <f t="shared" si="27"/>
        <v>690</v>
      </c>
      <c r="O35" s="36">
        <f>+G35-I35-J143-K35-H35-J35</f>
        <v>52942.36</v>
      </c>
    </row>
    <row r="36" spans="1:15" x14ac:dyDescent="0.3">
      <c r="A36" s="23">
        <v>22</v>
      </c>
      <c r="B36" s="32" t="s">
        <v>73</v>
      </c>
      <c r="C36" s="38" t="s">
        <v>27</v>
      </c>
      <c r="D36" s="32" t="s">
        <v>67</v>
      </c>
      <c r="E36" s="54" t="s">
        <v>72</v>
      </c>
      <c r="F36" s="37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+G36-I36-J144-K36-H36-J36</f>
        <v>52942.36</v>
      </c>
    </row>
    <row r="37" spans="1:15" x14ac:dyDescent="0.3">
      <c r="A37" s="23">
        <v>23</v>
      </c>
      <c r="B37" s="32" t="s">
        <v>74</v>
      </c>
      <c r="C37" s="38" t="s">
        <v>27</v>
      </c>
      <c r="D37" s="32" t="s">
        <v>67</v>
      </c>
      <c r="E37" s="54" t="s">
        <v>75</v>
      </c>
      <c r="F37" s="37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+G37-I37-J146-K37-H37-J37</f>
        <v>60469.56</v>
      </c>
    </row>
    <row r="38" spans="1:15" ht="19.5" thickBot="1" x14ac:dyDescent="0.35">
      <c r="A38" s="23">
        <v>24</v>
      </c>
      <c r="B38" s="60" t="s">
        <v>76</v>
      </c>
      <c r="C38" s="61" t="s">
        <v>27</v>
      </c>
      <c r="D38" s="24" t="s">
        <v>64</v>
      </c>
      <c r="E38" s="60" t="s">
        <v>77</v>
      </c>
      <c r="F38" s="33" t="s">
        <v>22</v>
      </c>
      <c r="G38" s="40">
        <v>40000</v>
      </c>
      <c r="H38" s="34">
        <f t="shared" si="23"/>
        <v>442.65</v>
      </c>
      <c r="I38" s="40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6">
        <f>+G38-I38-J147-K38-H38-J38</f>
        <v>37168.35</v>
      </c>
    </row>
    <row r="39" spans="1:15" ht="23.25" customHeight="1" thickBot="1" x14ac:dyDescent="0.35">
      <c r="A39" s="62" t="s">
        <v>78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23.25" customHeight="1" thickBot="1" x14ac:dyDescent="0.35">
      <c r="A40" s="23">
        <v>25</v>
      </c>
      <c r="B40" s="24" t="s">
        <v>79</v>
      </c>
      <c r="C40" s="25" t="s">
        <v>20</v>
      </c>
      <c r="D40" s="65" t="s">
        <v>80</v>
      </c>
      <c r="E40" s="65" t="s">
        <v>81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6">
        <f>+G40-H40-I40-J40-K40</f>
        <v>46765.53</v>
      </c>
    </row>
    <row r="41" spans="1:15" ht="23.25" thickBot="1" x14ac:dyDescent="0.35">
      <c r="A41" s="56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1:15" x14ac:dyDescent="0.3">
      <c r="A42" s="23">
        <v>26</v>
      </c>
      <c r="B42" s="24" t="s">
        <v>83</v>
      </c>
      <c r="C42" s="25" t="s">
        <v>27</v>
      </c>
      <c r="D42" s="32" t="s">
        <v>84</v>
      </c>
      <c r="E42" s="24" t="s">
        <v>85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+G42-I42-J141-K42-H42-J42</f>
        <v>128033.64000000001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84</v>
      </c>
      <c r="E43" s="54" t="s">
        <v>87</v>
      </c>
      <c r="F43" s="37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2">
        <f>+G43-H43-I43-J43-K43</f>
        <v>110186.56</v>
      </c>
    </row>
    <row r="44" spans="1:15" x14ac:dyDescent="0.3">
      <c r="A44" s="23">
        <v>28</v>
      </c>
      <c r="B44" s="32" t="s">
        <v>88</v>
      </c>
      <c r="C44" s="38" t="s">
        <v>20</v>
      </c>
      <c r="D44" s="32" t="s">
        <v>84</v>
      </c>
      <c r="E44" s="54" t="s">
        <v>89</v>
      </c>
      <c r="F44" s="37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2">
        <f t="shared" ref="O44:O47" si="34">+G44-H44-I44-J44-K44</f>
        <v>52942.36</v>
      </c>
    </row>
    <row r="45" spans="1:15" x14ac:dyDescent="0.3">
      <c r="A45" s="23">
        <v>29</v>
      </c>
      <c r="B45" s="30" t="s">
        <v>90</v>
      </c>
      <c r="C45" s="31" t="s">
        <v>27</v>
      </c>
      <c r="D45" s="32" t="s">
        <v>84</v>
      </c>
      <c r="E45" s="67" t="s">
        <v>91</v>
      </c>
      <c r="F45" s="37" t="s">
        <v>92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27</v>
      </c>
      <c r="D46" s="32" t="s">
        <v>84</v>
      </c>
      <c r="E46" s="67" t="s">
        <v>94</v>
      </c>
      <c r="F46" s="37" t="s">
        <v>92</v>
      </c>
      <c r="G46" s="35">
        <v>60000</v>
      </c>
      <c r="H46" s="35">
        <v>3486.64</v>
      </c>
      <c r="I46" s="34">
        <v>25</v>
      </c>
      <c r="J46" s="35">
        <v>1722</v>
      </c>
      <c r="K46" s="35">
        <v>1824</v>
      </c>
      <c r="L46" s="35">
        <v>4260</v>
      </c>
      <c r="M46" s="35">
        <v>4254</v>
      </c>
      <c r="N46" s="35">
        <v>690</v>
      </c>
      <c r="O46" s="68">
        <v>52942.36</v>
      </c>
    </row>
    <row r="47" spans="1:15" x14ac:dyDescent="0.3">
      <c r="A47" s="23">
        <v>31</v>
      </c>
      <c r="B47" s="30" t="s">
        <v>95</v>
      </c>
      <c r="C47" s="31" t="s">
        <v>20</v>
      </c>
      <c r="D47" s="32" t="s">
        <v>84</v>
      </c>
      <c r="E47" s="67" t="s">
        <v>89</v>
      </c>
      <c r="F47" s="37" t="s">
        <v>22</v>
      </c>
      <c r="G47" s="35">
        <v>60000</v>
      </c>
      <c r="H47" s="35">
        <f t="shared" si="23"/>
        <v>3486.64</v>
      </c>
      <c r="I47" s="34">
        <v>25</v>
      </c>
      <c r="J47" s="35">
        <f t="shared" si="29"/>
        <v>1722</v>
      </c>
      <c r="K47" s="35">
        <f t="shared" si="30"/>
        <v>1824</v>
      </c>
      <c r="L47" s="35">
        <f t="shared" si="31"/>
        <v>4260</v>
      </c>
      <c r="M47" s="35">
        <f t="shared" si="32"/>
        <v>4254</v>
      </c>
      <c r="N47" s="35">
        <f t="shared" si="33"/>
        <v>690</v>
      </c>
      <c r="O47" s="68">
        <f t="shared" si="34"/>
        <v>52942.36</v>
      </c>
    </row>
    <row r="48" spans="1:15" x14ac:dyDescent="0.3">
      <c r="A48" s="23">
        <v>32</v>
      </c>
      <c r="B48" s="30" t="s">
        <v>96</v>
      </c>
      <c r="C48" s="31" t="s">
        <v>20</v>
      </c>
      <c r="D48" s="32" t="s">
        <v>84</v>
      </c>
      <c r="E48" s="30" t="s">
        <v>94</v>
      </c>
      <c r="F48" s="33" t="s">
        <v>22</v>
      </c>
      <c r="G48" s="34">
        <v>60000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34">
        <v>25</v>
      </c>
      <c r="J48" s="34">
        <f>ROUND(IF((G48)&gt;(15600*20),((15600*20)*0.0287),(G48)*0.0287),2)</f>
        <v>1722</v>
      </c>
      <c r="K48" s="34">
        <f>ROUND(IF((G48)&gt;(15600*10),((15600*10)*0.0304),(G48)*0.0304),2)</f>
        <v>1824</v>
      </c>
      <c r="L48" s="34">
        <f>ROUND(IF((G48)&gt;(15600*20),((15600*20)*0.071),(G48)*0.071),2)</f>
        <v>4260</v>
      </c>
      <c r="M48" s="34">
        <f>ROUND(IF((G48)&gt;(15600*10),((15600*10)*0.0709),(G48)*0.0709),2)</f>
        <v>4254</v>
      </c>
      <c r="N48" s="34">
        <f>+ROUND(IF(G48&gt;(15600*4),((15600*4)*0.0115),G48*0.0115),2)</f>
        <v>690</v>
      </c>
      <c r="O48" s="46">
        <f>+G48-I48-J146-K48-H48-J48</f>
        <v>52942.36</v>
      </c>
    </row>
    <row r="49" spans="1:16" ht="19.5" thickBot="1" x14ac:dyDescent="0.35">
      <c r="A49" s="23">
        <v>33</v>
      </c>
      <c r="B49" s="32" t="s">
        <v>97</v>
      </c>
      <c r="C49" s="38" t="s">
        <v>27</v>
      </c>
      <c r="D49" s="69" t="s">
        <v>98</v>
      </c>
      <c r="E49" s="54" t="s">
        <v>81</v>
      </c>
      <c r="F49" s="37" t="s">
        <v>22</v>
      </c>
      <c r="G49" s="34">
        <v>55000</v>
      </c>
      <c r="H49" s="35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35">
        <v>25</v>
      </c>
      <c r="J49" s="35">
        <f>ROUND(IF((G49)&gt;(15600*20),((15600*20)*0.0287),(G49)*0.0287),2)</f>
        <v>1578.5</v>
      </c>
      <c r="K49" s="35">
        <f>ROUND(IF((G49)&gt;(15600*10),((15600*10)*0.0304),(G49)*0.0304),2)</f>
        <v>1672</v>
      </c>
      <c r="L49" s="35">
        <f>ROUND(IF((G49)&gt;(15600*20),((15600*20)*0.071),(G49)*0.071),2)</f>
        <v>3905</v>
      </c>
      <c r="M49" s="35">
        <f>ROUND(IF((G49)&gt;(15600*10),((15600*10)*0.0709),(G49)*0.0709),2)</f>
        <v>3899.5</v>
      </c>
      <c r="N49" s="35">
        <f>+ROUND(IF(G49&gt;(15600*4),((15600*4)*0.0115),G49*0.0115),2)</f>
        <v>632.5</v>
      </c>
      <c r="O49" s="36">
        <f>+G49-I49-J148-K49-H49-J49</f>
        <v>49164.83</v>
      </c>
    </row>
    <row r="50" spans="1:16" ht="23.25" thickBot="1" x14ac:dyDescent="0.3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</row>
    <row r="51" spans="1:16" ht="19.5" thickBot="1" x14ac:dyDescent="0.35">
      <c r="A51" s="70">
        <v>34</v>
      </c>
      <c r="B51" s="71" t="s">
        <v>99</v>
      </c>
      <c r="C51" s="72" t="s">
        <v>27</v>
      </c>
      <c r="D51" s="73" t="s">
        <v>100</v>
      </c>
      <c r="E51" s="71" t="s">
        <v>101</v>
      </c>
      <c r="F51" s="74" t="s">
        <v>22</v>
      </c>
      <c r="G51" s="75">
        <v>65000</v>
      </c>
      <c r="H51" s="75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75">
        <v>25</v>
      </c>
      <c r="J51" s="75">
        <f>ROUND(IF((G51)&gt;(15600*20),((15600*20)*0.0287),(G51)*0.0287),2)</f>
        <v>1865.5</v>
      </c>
      <c r="K51" s="75">
        <f>ROUND(IF((G51)&gt;(15600*10),((15600*10)*0.0304),(G51)*0.0304),2)</f>
        <v>1976</v>
      </c>
      <c r="L51" s="75">
        <f>ROUND(IF((G51)&gt;(15600*20),((15600*20)*0.071),(G51)*0.071),2)</f>
        <v>4615</v>
      </c>
      <c r="M51" s="75">
        <f>ROUND(IF((G51)&gt;(15600*10),((15600*10)*0.0709),(G51)*0.0709),2)</f>
        <v>4608.5</v>
      </c>
      <c r="N51" s="75">
        <f t="shared" ref="N51" si="35">+ROUND(IF(G51&gt;(15600*4),((15600*4)*0.0115),G51*0.0115),2)</f>
        <v>717.6</v>
      </c>
      <c r="O51" s="76">
        <f>+G51-H51-I51-J51-K51</f>
        <v>56705.96</v>
      </c>
    </row>
    <row r="52" spans="1:16" ht="19.5" thickBot="1" x14ac:dyDescent="0.35">
      <c r="A52" s="77" t="s">
        <v>102</v>
      </c>
      <c r="B52" s="78"/>
      <c r="C52" s="78"/>
      <c r="D52" s="78"/>
      <c r="E52" s="78"/>
      <c r="F52" s="79"/>
      <c r="G52" s="80">
        <f>SUM(G11:G51)</f>
        <v>2691000</v>
      </c>
      <c r="H52" s="80">
        <f t="shared" ref="H52:O52" si="36">SUM(H11:H51)</f>
        <v>293272.89</v>
      </c>
      <c r="I52" s="80">
        <f t="shared" si="36"/>
        <v>851</v>
      </c>
      <c r="J52" s="80">
        <f t="shared" si="36"/>
        <v>77231.700000000012</v>
      </c>
      <c r="K52" s="80">
        <f t="shared" si="36"/>
        <v>78401.600000000006</v>
      </c>
      <c r="L52" s="80">
        <f t="shared" si="36"/>
        <v>191061</v>
      </c>
      <c r="M52" s="80">
        <f t="shared" si="36"/>
        <v>182851.09999999998</v>
      </c>
      <c r="N52" s="80">
        <f t="shared" si="36"/>
        <v>21031.200000000004</v>
      </c>
      <c r="O52" s="80">
        <f t="shared" si="36"/>
        <v>2241242.810000001</v>
      </c>
    </row>
    <row r="53" spans="1:16" x14ac:dyDescent="0.3">
      <c r="B53" s="81"/>
      <c r="C53" s="81"/>
      <c r="D53" s="81"/>
      <c r="E53" s="81"/>
      <c r="F53" s="82"/>
      <c r="G53" s="82"/>
      <c r="H53" s="4"/>
      <c r="I53" s="5"/>
      <c r="J53" s="7"/>
      <c r="K53" s="7"/>
      <c r="L53" s="7"/>
      <c r="M53" s="7"/>
      <c r="N53" s="7"/>
      <c r="O53" s="7"/>
      <c r="P53" s="7"/>
    </row>
    <row r="54" spans="1:16" x14ac:dyDescent="0.3">
      <c r="A54" s="4"/>
      <c r="B54" s="4"/>
      <c r="C54" s="5"/>
      <c r="D54" s="4"/>
      <c r="E54" s="4" t="s">
        <v>103</v>
      </c>
      <c r="F54" s="4"/>
      <c r="G54" s="4"/>
      <c r="H54" s="83"/>
      <c r="I54" s="5"/>
      <c r="J54" s="6"/>
      <c r="K54" s="6"/>
      <c r="L54" s="4" t="s">
        <v>104</v>
      </c>
      <c r="M54" s="4"/>
      <c r="N54" s="84"/>
      <c r="O54" s="84"/>
      <c r="P54" s="84"/>
    </row>
    <row r="55" spans="1:16" ht="19.5" thickBot="1" x14ac:dyDescent="0.35">
      <c r="B55" s="5"/>
      <c r="E55" s="85" t="s">
        <v>105</v>
      </c>
      <c r="F55" s="86">
        <f>+G52+L52+M52+N52</f>
        <v>3085943.3000000003</v>
      </c>
      <c r="G55" s="87"/>
      <c r="H55" s="87"/>
      <c r="K55" s="7"/>
      <c r="L55" s="83"/>
      <c r="M55" s="83"/>
      <c r="N55" s="83"/>
      <c r="O55" s="4"/>
      <c r="P55" s="84"/>
    </row>
    <row r="56" spans="1:16" ht="19.5" thickTop="1" x14ac:dyDescent="0.3">
      <c r="E56" s="85"/>
      <c r="F56" s="88"/>
      <c r="G56" s="87"/>
      <c r="H56" s="87"/>
      <c r="K56" s="7"/>
      <c r="L56" s="83"/>
      <c r="M56" s="83"/>
      <c r="N56" s="83"/>
      <c r="O56" s="4"/>
      <c r="P56" s="84"/>
    </row>
    <row r="57" spans="1:16" x14ac:dyDescent="0.3">
      <c r="E57" s="85"/>
      <c r="F57" s="88"/>
      <c r="G57" s="87"/>
      <c r="H57" s="87"/>
      <c r="K57" s="7"/>
      <c r="L57" s="83"/>
      <c r="M57" s="83"/>
      <c r="N57" s="83"/>
      <c r="O57" s="4"/>
      <c r="P57" s="84"/>
    </row>
    <row r="58" spans="1:16" x14ac:dyDescent="0.3">
      <c r="A58" s="4"/>
      <c r="C58" s="5"/>
      <c r="D58" s="4"/>
      <c r="E58" s="4"/>
      <c r="F58" s="4"/>
      <c r="G58" s="4"/>
      <c r="H58" s="4"/>
      <c r="I58" s="5" t="s">
        <v>106</v>
      </c>
      <c r="J58" s="84"/>
      <c r="K58" s="84"/>
      <c r="L58" s="83"/>
      <c r="M58" s="83"/>
      <c r="N58" s="4"/>
      <c r="O58" s="4"/>
      <c r="P58" s="4"/>
    </row>
    <row r="59" spans="1:16" x14ac:dyDescent="0.3">
      <c r="A59" s="4"/>
      <c r="B59" s="4"/>
      <c r="C59" s="5"/>
      <c r="D59" s="4"/>
      <c r="E59" s="4"/>
      <c r="F59" s="4"/>
      <c r="G59" s="5"/>
      <c r="H59" s="89"/>
      <c r="I59" s="4"/>
      <c r="J59" s="83"/>
      <c r="K59" s="83"/>
      <c r="L59" s="4"/>
      <c r="M59" s="4"/>
      <c r="N59" s="4"/>
    </row>
    <row r="60" spans="1:16" x14ac:dyDescent="0.3">
      <c r="B60" s="4"/>
      <c r="C60" s="5"/>
      <c r="D60" s="90"/>
      <c r="E60" s="5"/>
      <c r="F60" s="91"/>
      <c r="G60" s="91"/>
      <c r="H60" s="91"/>
      <c r="I60" s="4"/>
      <c r="J60" s="4"/>
      <c r="K60" s="83"/>
      <c r="L60" s="4"/>
      <c r="M60" s="4"/>
      <c r="N60" s="4"/>
    </row>
    <row r="61" spans="1:16" ht="19.5" thickBot="1" x14ac:dyDescent="0.35">
      <c r="B61" s="92"/>
      <c r="C61" s="4"/>
      <c r="E61" s="92"/>
      <c r="F61" s="91"/>
      <c r="G61" s="93"/>
      <c r="H61" s="92"/>
      <c r="I61" s="92"/>
      <c r="J61" s="92"/>
      <c r="K61" s="4"/>
    </row>
    <row r="62" spans="1:16" x14ac:dyDescent="0.3">
      <c r="B62" s="94" t="s">
        <v>107</v>
      </c>
      <c r="C62" s="4"/>
      <c r="E62" s="94" t="s">
        <v>108</v>
      </c>
      <c r="G62" s="95" t="s">
        <v>109</v>
      </c>
      <c r="H62" s="95"/>
      <c r="I62" s="95"/>
      <c r="J62" s="95"/>
      <c r="K62" s="91"/>
      <c r="L62" s="4"/>
      <c r="M62" s="4"/>
    </row>
    <row r="63" spans="1:16" x14ac:dyDescent="0.3">
      <c r="B63" s="1" t="s">
        <v>26</v>
      </c>
      <c r="C63" s="4"/>
      <c r="E63" s="1" t="s">
        <v>110</v>
      </c>
      <c r="G63" s="96" t="s">
        <v>111</v>
      </c>
      <c r="H63" s="96"/>
      <c r="I63" s="96"/>
      <c r="J63" s="96"/>
      <c r="K63" s="91"/>
      <c r="L63" s="91"/>
      <c r="M63" s="4"/>
      <c r="N63" s="4"/>
    </row>
    <row r="64" spans="1:16" x14ac:dyDescent="0.3">
      <c r="C64" s="90"/>
      <c r="D64" s="90"/>
      <c r="E64" s="2"/>
      <c r="M64" s="83"/>
      <c r="N64" s="4"/>
    </row>
    <row r="65" spans="1:17" x14ac:dyDescent="0.3">
      <c r="A65" s="4"/>
      <c r="B65"/>
      <c r="C65"/>
      <c r="D65"/>
      <c r="E65"/>
      <c r="F65"/>
      <c r="G65"/>
      <c r="H65" s="85"/>
      <c r="I65" s="85"/>
      <c r="J65" s="97"/>
      <c r="K65" s="2"/>
      <c r="L65"/>
      <c r="M65"/>
      <c r="N65"/>
    </row>
    <row r="66" spans="1:17" x14ac:dyDescent="0.3">
      <c r="A66" s="4"/>
      <c r="B66"/>
      <c r="C66"/>
      <c r="D66"/>
      <c r="E66"/>
      <c r="F66"/>
      <c r="G66"/>
      <c r="H66" s="85"/>
      <c r="I66" s="85"/>
      <c r="J66" s="97"/>
      <c r="K66" s="2"/>
      <c r="L66"/>
      <c r="M66"/>
      <c r="N66"/>
    </row>
    <row r="67" spans="1:17" x14ac:dyDescent="0.3">
      <c r="A67"/>
      <c r="B67"/>
      <c r="C67"/>
      <c r="D67"/>
      <c r="E67"/>
      <c r="F67"/>
      <c r="G67"/>
      <c r="H67" s="85"/>
      <c r="I67" s="85"/>
      <c r="J67" s="97"/>
      <c r="K67" s="2"/>
      <c r="L67"/>
      <c r="M67"/>
      <c r="N67"/>
      <c r="O67"/>
      <c r="P67"/>
    </row>
    <row r="68" spans="1:17" x14ac:dyDescent="0.3">
      <c r="A68"/>
      <c r="B68"/>
      <c r="C68"/>
      <c r="D68"/>
      <c r="E68"/>
      <c r="F68"/>
      <c r="G68"/>
      <c r="H68" s="85"/>
      <c r="I68" s="85"/>
      <c r="J68" s="97"/>
      <c r="K68" s="2"/>
      <c r="L68"/>
      <c r="M68"/>
      <c r="N68"/>
      <c r="O68"/>
      <c r="P68"/>
    </row>
    <row r="69" spans="1:17" x14ac:dyDescent="0.3">
      <c r="A69"/>
      <c r="B69"/>
      <c r="C69"/>
      <c r="D69"/>
      <c r="E69"/>
      <c r="F69"/>
      <c r="G69"/>
      <c r="H69" s="85"/>
      <c r="I69" s="85"/>
      <c r="J69" s="97"/>
      <c r="K69" s="2"/>
      <c r="L69"/>
      <c r="M69"/>
      <c r="N69"/>
      <c r="O69"/>
      <c r="P69"/>
    </row>
    <row r="70" spans="1:17" x14ac:dyDescent="0.3">
      <c r="A70"/>
      <c r="B70"/>
      <c r="C70"/>
      <c r="D70"/>
      <c r="E70"/>
      <c r="F70"/>
      <c r="G70"/>
      <c r="H70" s="85"/>
      <c r="I70" s="85"/>
      <c r="J70" s="97"/>
      <c r="K70" s="2"/>
      <c r="L70"/>
      <c r="M70"/>
      <c r="N70"/>
      <c r="O70"/>
      <c r="P70"/>
    </row>
    <row r="71" spans="1:17" x14ac:dyDescent="0.3">
      <c r="A71"/>
      <c r="B71"/>
      <c r="C71"/>
      <c r="D71"/>
      <c r="E71"/>
      <c r="F71"/>
      <c r="G71"/>
      <c r="H71" s="85"/>
      <c r="I71" s="85"/>
      <c r="J71" s="97"/>
      <c r="K71" s="2"/>
      <c r="L71"/>
      <c r="M71"/>
      <c r="N71"/>
      <c r="O71"/>
      <c r="P71"/>
    </row>
    <row r="72" spans="1:17" x14ac:dyDescent="0.3">
      <c r="A72"/>
      <c r="B72"/>
      <c r="C72"/>
      <c r="D72"/>
      <c r="E72"/>
      <c r="F72"/>
      <c r="G72"/>
      <c r="H72" s="98"/>
      <c r="I72" s="4"/>
      <c r="J72" s="99"/>
      <c r="K72"/>
      <c r="L72"/>
      <c r="M72"/>
      <c r="N72"/>
      <c r="O72"/>
      <c r="P72"/>
    </row>
    <row r="73" spans="1:17" x14ac:dyDescent="0.3">
      <c r="A73"/>
      <c r="B73"/>
      <c r="C73"/>
      <c r="D73"/>
      <c r="E73"/>
      <c r="F73"/>
      <c r="G73"/>
      <c r="H73" s="94"/>
      <c r="I73" s="4"/>
      <c r="J73" s="94"/>
      <c r="K73" s="2"/>
      <c r="L73"/>
      <c r="M73"/>
      <c r="N73"/>
      <c r="O73"/>
      <c r="P73"/>
    </row>
    <row r="74" spans="1:17" x14ac:dyDescent="0.3">
      <c r="A74"/>
      <c r="B74"/>
      <c r="C74"/>
      <c r="D74"/>
      <c r="E74"/>
      <c r="F74"/>
      <c r="G74"/>
      <c r="I74" s="4"/>
      <c r="K74" s="2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G75"/>
      <c r="I75" s="90"/>
      <c r="J75" s="90"/>
      <c r="K75" s="2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G76"/>
      <c r="J76" s="90"/>
      <c r="K76" s="2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G77"/>
      <c r="J77" s="90"/>
      <c r="K77" s="2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G78"/>
      <c r="J78" s="90"/>
      <c r="K78" s="2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G79"/>
      <c r="I79" s="4"/>
      <c r="J79" s="90"/>
      <c r="K79" s="2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I80" s="4"/>
      <c r="J80" s="89"/>
      <c r="K80" s="2"/>
      <c r="L80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I81" s="90"/>
      <c r="J81" s="90"/>
      <c r="K81" s="2"/>
      <c r="L81"/>
      <c r="M81"/>
      <c r="N81"/>
      <c r="O81"/>
      <c r="P81"/>
      <c r="Q81"/>
    </row>
    <row r="82" spans="2:17" x14ac:dyDescent="0.3">
      <c r="B82"/>
      <c r="C82"/>
      <c r="D82"/>
      <c r="E82"/>
      <c r="F82"/>
      <c r="H82" s="90"/>
      <c r="I82" s="90"/>
      <c r="J82" s="2"/>
      <c r="K82"/>
      <c r="L82"/>
      <c r="M82" s="2"/>
      <c r="N82"/>
      <c r="O82"/>
      <c r="P82"/>
      <c r="Q82"/>
    </row>
    <row r="83" spans="2:17" x14ac:dyDescent="0.3">
      <c r="C83" s="1"/>
      <c r="D83"/>
      <c r="E83"/>
      <c r="F83"/>
      <c r="G83"/>
      <c r="H83"/>
      <c r="I83"/>
      <c r="K83" s="4"/>
      <c r="L83" s="90"/>
      <c r="M83" s="2"/>
      <c r="N83"/>
      <c r="O83"/>
      <c r="P83"/>
      <c r="Q83"/>
    </row>
    <row r="84" spans="2:17" x14ac:dyDescent="0.3">
      <c r="C84" s="1"/>
      <c r="D84"/>
      <c r="E84"/>
      <c r="F84"/>
      <c r="G84"/>
      <c r="H84"/>
      <c r="I84"/>
      <c r="K84" s="4"/>
      <c r="L84" s="89"/>
      <c r="M84" s="2"/>
      <c r="N84"/>
      <c r="O84"/>
      <c r="P84"/>
      <c r="Q84"/>
    </row>
    <row r="85" spans="2:17" x14ac:dyDescent="0.3">
      <c r="C85" s="1"/>
      <c r="D85"/>
      <c r="E85"/>
      <c r="F85"/>
      <c r="G85"/>
      <c r="H85"/>
      <c r="I85"/>
      <c r="K85" s="90"/>
      <c r="L85" s="90"/>
      <c r="M85" s="2"/>
      <c r="N85"/>
      <c r="O85"/>
      <c r="P85"/>
      <c r="Q85"/>
    </row>
    <row r="86" spans="2:17" x14ac:dyDescent="0.3">
      <c r="C86" s="1"/>
      <c r="D86"/>
      <c r="E86"/>
      <c r="F86"/>
      <c r="G86"/>
      <c r="H86"/>
      <c r="I86"/>
      <c r="K86" s="90"/>
      <c r="L86" s="90"/>
      <c r="M86" s="2"/>
      <c r="N86"/>
      <c r="O86"/>
      <c r="P86"/>
      <c r="Q86"/>
    </row>
    <row r="87" spans="2:17" x14ac:dyDescent="0.3">
      <c r="C87" s="1"/>
      <c r="D87"/>
      <c r="E87"/>
      <c r="F87"/>
      <c r="G87"/>
      <c r="H87"/>
      <c r="I87"/>
      <c r="L87" s="90"/>
      <c r="M87" s="2"/>
      <c r="N87"/>
      <c r="O87"/>
      <c r="P87"/>
      <c r="Q87"/>
    </row>
    <row r="88" spans="2:17" x14ac:dyDescent="0.3">
      <c r="C88" s="1"/>
      <c r="D88"/>
      <c r="E88"/>
      <c r="F88"/>
      <c r="G88"/>
      <c r="H88"/>
      <c r="I88"/>
      <c r="L88" s="90"/>
      <c r="M88" s="2"/>
      <c r="N88"/>
      <c r="O88"/>
      <c r="P88"/>
      <c r="Q88"/>
    </row>
    <row r="89" spans="2:17" x14ac:dyDescent="0.3">
      <c r="C89" s="1"/>
      <c r="D89"/>
      <c r="E89"/>
      <c r="F89"/>
      <c r="G89"/>
      <c r="H89"/>
      <c r="I89"/>
      <c r="L89" s="90"/>
      <c r="M89" s="2"/>
      <c r="N89"/>
      <c r="O89"/>
      <c r="P89"/>
      <c r="Q89"/>
    </row>
    <row r="90" spans="2:17" x14ac:dyDescent="0.3">
      <c r="C90" s="1"/>
      <c r="D90"/>
      <c r="E90"/>
      <c r="F90"/>
      <c r="G90"/>
      <c r="H90"/>
      <c r="I90"/>
      <c r="K90" s="4"/>
      <c r="L90" s="90"/>
      <c r="M90" s="2"/>
      <c r="N90"/>
      <c r="O90"/>
      <c r="P90"/>
      <c r="Q90"/>
    </row>
    <row r="91" spans="2:17" x14ac:dyDescent="0.3">
      <c r="C91" s="1"/>
      <c r="D91"/>
      <c r="E91"/>
      <c r="F91"/>
      <c r="G91"/>
      <c r="H91"/>
      <c r="I91"/>
      <c r="K91" s="4"/>
      <c r="L91" s="89"/>
      <c r="M91" s="2"/>
      <c r="N91"/>
      <c r="O91"/>
      <c r="P91"/>
      <c r="Q91"/>
    </row>
    <row r="92" spans="2:17" x14ac:dyDescent="0.3">
      <c r="D92"/>
      <c r="E92"/>
      <c r="F92"/>
      <c r="G92"/>
      <c r="H92"/>
      <c r="I92"/>
      <c r="K92" s="90"/>
      <c r="L92" s="90"/>
      <c r="M92" s="2"/>
      <c r="N92"/>
      <c r="O92"/>
      <c r="P92"/>
      <c r="Q92"/>
    </row>
    <row r="93" spans="2:17" x14ac:dyDescent="0.3">
      <c r="D93"/>
      <c r="E93"/>
      <c r="F93"/>
      <c r="G93"/>
      <c r="H93"/>
      <c r="I93"/>
      <c r="K93" s="90"/>
      <c r="L93" s="90"/>
      <c r="M93" s="2"/>
      <c r="N93"/>
      <c r="O93"/>
      <c r="P93"/>
      <c r="Q93"/>
    </row>
    <row r="94" spans="2:17" x14ac:dyDescent="0.3">
      <c r="D94"/>
      <c r="E94"/>
      <c r="F94"/>
      <c r="G94"/>
      <c r="H94"/>
      <c r="I94"/>
      <c r="K94" s="90"/>
      <c r="L94" s="90"/>
      <c r="M94" s="2"/>
      <c r="N94"/>
      <c r="O94"/>
      <c r="P94"/>
      <c r="Q94"/>
    </row>
  </sheetData>
  <mergeCells count="14">
    <mergeCell ref="G62:J62"/>
    <mergeCell ref="G63:J63"/>
    <mergeCell ref="A27:O27"/>
    <mergeCell ref="A31:O31"/>
    <mergeCell ref="A39:O39"/>
    <mergeCell ref="A41:O41"/>
    <mergeCell ref="A50:O50"/>
    <mergeCell ref="A52:F52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9A312A3B-AC80-4CC3-AA68-6CBF6C6B4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86B414-751A-4BE7-8853-69E1F4B9C9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3DD16-8FB8-417F-8BC8-2EA951EFA0CD}">
  <ds:schemaRefs>
    <ds:schemaRef ds:uri="http://purl.org/dc/terms/"/>
    <ds:schemaRef ds:uri="a5c77184-e583-448a-9313-172398034e82"/>
    <ds:schemaRef ds:uri="http://schemas.openxmlformats.org/package/2006/metadata/core-properties"/>
    <ds:schemaRef ds:uri="http://purl.org/dc/elements/1.1/"/>
    <ds:schemaRef ds:uri="http://www.w3.org/XML/1998/namespace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2023-02-16T15:40:36Z</dcterms:created>
  <dcterms:modified xsi:type="dcterms:W3CDTF">2023-02-16T16:00:56Z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