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Julio/"/>
    </mc:Choice>
  </mc:AlternateContent>
  <xr:revisionPtr revIDLastSave="0" documentId="8_{76CE98A9-533B-4266-BDAA-F098D7B3FA5E}" xr6:coauthVersionLast="36" xr6:coauthVersionMax="36" xr10:uidLastSave="{00000000-0000-0000-0000-000000000000}"/>
  <bookViews>
    <workbookView xWindow="0" yWindow="0" windowWidth="28800" windowHeight="12105" xr2:uid="{144E9CA9-66C0-4403-81B1-45FAF3253BC2}"/>
  </bookViews>
  <sheets>
    <sheet name="Nomina Temporal  " sheetId="1" r:id="rId1"/>
  </sheets>
  <externalReferences>
    <externalReference r:id="rId2"/>
  </externalReferences>
  <definedNames>
    <definedName name="_xlnm.Print_Area" localSheetId="0">'Nomina Temporal  '!$A$1:$P$46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G28" i="1"/>
  <c r="N27" i="1"/>
  <c r="M27" i="1"/>
  <c r="L27" i="1"/>
  <c r="K27" i="1"/>
  <c r="J27" i="1"/>
  <c r="H27" i="1"/>
  <c r="O27" i="1" s="1"/>
  <c r="N26" i="1"/>
  <c r="M26" i="1"/>
  <c r="L26" i="1"/>
  <c r="K26" i="1"/>
  <c r="J26" i="1"/>
  <c r="H26" i="1"/>
  <c r="O26" i="1" s="1"/>
  <c r="N24" i="1"/>
  <c r="M24" i="1"/>
  <c r="L24" i="1"/>
  <c r="K24" i="1"/>
  <c r="J24" i="1"/>
  <c r="H24" i="1" s="1"/>
  <c r="O24" i="1" s="1"/>
  <c r="N22" i="1"/>
  <c r="M22" i="1"/>
  <c r="L22" i="1"/>
  <c r="K22" i="1"/>
  <c r="J22" i="1"/>
  <c r="H22" i="1" s="1"/>
  <c r="O22" i="1" s="1"/>
  <c r="N20" i="1"/>
  <c r="M20" i="1"/>
  <c r="L20" i="1"/>
  <c r="K20" i="1"/>
  <c r="J20" i="1"/>
  <c r="H20" i="1"/>
  <c r="O20" i="1" s="1"/>
  <c r="N19" i="1"/>
  <c r="M19" i="1"/>
  <c r="L19" i="1"/>
  <c r="K19" i="1"/>
  <c r="J19" i="1"/>
  <c r="H19" i="1" s="1"/>
  <c r="O19" i="1" s="1"/>
  <c r="N18" i="1"/>
  <c r="M18" i="1"/>
  <c r="L18" i="1"/>
  <c r="K18" i="1"/>
  <c r="J18" i="1"/>
  <c r="H18" i="1"/>
  <c r="O18" i="1" s="1"/>
  <c r="N16" i="1"/>
  <c r="M16" i="1"/>
  <c r="L16" i="1"/>
  <c r="K16" i="1"/>
  <c r="J16" i="1"/>
  <c r="H16" i="1"/>
  <c r="O16" i="1" s="1"/>
  <c r="N15" i="1"/>
  <c r="M15" i="1"/>
  <c r="L15" i="1"/>
  <c r="K15" i="1"/>
  <c r="J15" i="1"/>
  <c r="H15" i="1" s="1"/>
  <c r="O15" i="1" s="1"/>
  <c r="N13" i="1"/>
  <c r="M13" i="1"/>
  <c r="L13" i="1"/>
  <c r="K13" i="1"/>
  <c r="K28" i="1" s="1"/>
  <c r="J13" i="1"/>
  <c r="H13" i="1" s="1"/>
  <c r="O13" i="1" s="1"/>
  <c r="N12" i="1"/>
  <c r="M12" i="1"/>
  <c r="L12" i="1"/>
  <c r="L28" i="1" s="1"/>
  <c r="K12" i="1"/>
  <c r="J12" i="1"/>
  <c r="H12" i="1"/>
  <c r="O12" i="1" s="1"/>
  <c r="N11" i="1"/>
  <c r="M11" i="1"/>
  <c r="L11" i="1"/>
  <c r="K11" i="1"/>
  <c r="J11" i="1"/>
  <c r="H11" i="1" s="1"/>
  <c r="O11" i="1" s="1"/>
  <c r="N10" i="1"/>
  <c r="N28" i="1" s="1"/>
  <c r="M10" i="1"/>
  <c r="M28" i="1" s="1"/>
  <c r="L10" i="1"/>
  <c r="K10" i="1"/>
  <c r="J10" i="1"/>
  <c r="J28" i="1" s="1"/>
  <c r="H10" i="1"/>
  <c r="A6" i="1"/>
  <c r="E32" i="1" l="1"/>
  <c r="H28" i="1"/>
  <c r="O10" i="1"/>
  <c r="O28" i="1" s="1"/>
</calcChain>
</file>

<file path=xl/sharedStrings.xml><?xml version="1.0" encoding="utf-8"?>
<sst xmlns="http://schemas.openxmlformats.org/spreadsheetml/2006/main" count="98" uniqueCount="66">
  <si>
    <t xml:space="preserve">NOMINA DE PAGO DEL PERSONAL TEMPORAL 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</si>
  <si>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</si>
  <si>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</si>
  <si>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</si>
  <si>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</si>
  <si>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</si>
  <si>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</si>
  <si>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</si>
  <si>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</si>
  <si>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</si>
  <si>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</si>
  <si>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</si>
  <si>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</si>
  <si>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</si>
  <si>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</si>
  <si>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</si>
  <si>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</si>
  <si>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Departamento Admnistrativo </t>
  </si>
  <si>
    <t xml:space="preserve">Maria Lajara de Ruiz </t>
  </si>
  <si>
    <t>F</t>
  </si>
  <si>
    <t xml:space="preserve">Administrativo Financiero </t>
  </si>
  <si>
    <t xml:space="preserve">Encargada Admistrativa Financiera </t>
  </si>
  <si>
    <t xml:space="preserve">Temporal </t>
  </si>
  <si>
    <t>Smitha Mercedes Gil De Gómez</t>
  </si>
  <si>
    <t xml:space="preserve"> Compras y Contrataciones</t>
  </si>
  <si>
    <t>Encargada de Compras y Contrataciones</t>
  </si>
  <si>
    <t xml:space="preserve">Brenda Yocasta Matos </t>
  </si>
  <si>
    <t xml:space="preserve">Encargada de Contabilidad </t>
  </si>
  <si>
    <t>Evelin Maria Castro Ubiera de Taveras</t>
  </si>
  <si>
    <t xml:space="preserve">Analista de Compra y Contrataciones </t>
  </si>
  <si>
    <t xml:space="preserve">Departamento de Planificacion y desarrollo </t>
  </si>
  <si>
    <t>Ericden Estrella Genao</t>
  </si>
  <si>
    <t>M</t>
  </si>
  <si>
    <t xml:space="preserve"> Planificacion y Desarrollo </t>
  </si>
  <si>
    <t xml:space="preserve">Encargado de Planificacion y Desarrollo </t>
  </si>
  <si>
    <t xml:space="preserve">Priscilla Pamela Vargas Serulle </t>
  </si>
  <si>
    <t xml:space="preserve">Planificacion y Desarrollo </t>
  </si>
  <si>
    <t xml:space="preserve">Tecnico </t>
  </si>
  <si>
    <t xml:space="preserve">Direccion de Geografia </t>
  </si>
  <si>
    <t>Oliver Ramos Almonte</t>
  </si>
  <si>
    <t xml:space="preserve">Direcion de Cartografia </t>
  </si>
  <si>
    <t>Analista de Investigación Geográfica</t>
  </si>
  <si>
    <t>Lewis Jose Cueto</t>
  </si>
  <si>
    <t>Analista de Investigación Cartografica</t>
  </si>
  <si>
    <t>Jose Osvaldo Suarez</t>
  </si>
  <si>
    <t>Analista de Limites y Fronteras</t>
  </si>
  <si>
    <t xml:space="preserve">Departamento de Infraestructuras de Datos Espaciales </t>
  </si>
  <si>
    <t>Edwin Vladimir Medina</t>
  </si>
  <si>
    <t>Direccion de Geografia</t>
  </si>
  <si>
    <t>Analista de Investigacion Geografica</t>
  </si>
  <si>
    <t>Sheldin Millord Hernandez</t>
  </si>
  <si>
    <t>Analista de Base de Datos IDE-RD</t>
  </si>
  <si>
    <t xml:space="preserve">Departamento Legal </t>
  </si>
  <si>
    <t xml:space="preserve">Lucila Maria Almanzar De Arias </t>
  </si>
  <si>
    <t>Departamento Juridico</t>
  </si>
  <si>
    <t>Encargada Departamento Juridico</t>
  </si>
  <si>
    <t xml:space="preserve">Solange Maigrek Cepeda De La Cruz </t>
  </si>
  <si>
    <t>Analista Legal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</si>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</sst>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top"/>
    </xf>
    <xf numFmtId="43" fontId="2" fillId="0" borderId="17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43" fontId="2" fillId="0" borderId="20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43" fontId="2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vertical="center"/>
    </xf>
    <xf numFmtId="43" fontId="2" fillId="0" borderId="25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6" xfId="1" applyNumberFormat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2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28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3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CB1A1C8A-62B0-419E-97A6-2025DDAA60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4327" y="180579"/>
          <a:ext cx="2935287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Julio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  <sheetName val="Nomina Periodo Probatorio "/>
    </sheetNames>
    <sheetDataSet>
      <sheetData sheetId="0">
        <row r="7">
          <cell r="A7" t="str">
            <v>Mes: Julio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E211F-DBFE-4AED-8A1C-2D8BAFF9C359}">
  <sheetPr>
    <pageSetUpPr fitToPage="1"/>
  </sheetPr>
  <dimension ref="A4:V71"/>
  <sheetViews>
    <sheetView showGridLines="0" tabSelected="1" zoomScale="80" zoomScaleNormal="80" zoomScaleSheetLayoutView="89" workbookViewId="0"/>
  </sheetViews>
  <sheetFormatPr baseColWidth="10" defaultColWidth="11.42578125" defaultRowHeight="18.75" x14ac:dyDescent="0.3"/>
  <cols>
    <col min="1" max="1" width="8.42578125" style="6" bestFit="1" customWidth="1"/>
    <col min="2" max="2" width="49.28515625" style="6" bestFit="1" customWidth="1"/>
    <col min="3" max="3" width="10.85546875" style="64" bestFit="1" customWidth="1"/>
    <col min="4" max="4" width="43.5703125" style="6" bestFit="1" customWidth="1"/>
    <col min="5" max="5" width="47.5703125" style="6" bestFit="1" customWidth="1"/>
    <col min="6" max="6" width="19.42578125" style="64" bestFit="1" customWidth="1"/>
    <col min="7" max="7" width="25.140625" style="6" bestFit="1" customWidth="1"/>
    <col min="8" max="8" width="22.140625" style="6" bestFit="1" customWidth="1"/>
    <col min="9" max="9" width="15.42578125" style="6" bestFit="1" customWidth="1"/>
    <col min="10" max="10" width="18.140625" style="6" customWidth="1"/>
    <col min="11" max="11" width="19.85546875" style="6" customWidth="1"/>
    <col min="12" max="12" width="21.140625" style="6" customWidth="1"/>
    <col min="13" max="13" width="20.140625" style="6" customWidth="1"/>
    <col min="14" max="14" width="18" style="6" bestFit="1" customWidth="1"/>
    <col min="15" max="15" width="22.140625" style="6" bestFit="1" customWidth="1"/>
    <col min="16" max="16" width="24.28515625" style="6" customWidth="1"/>
    <col min="17" max="16384" width="11.42578125" style="6"/>
  </cols>
  <sheetData>
    <row r="4" spans="1:15" x14ac:dyDescent="0.3">
      <c r="A4" s="1"/>
      <c r="B4" s="1"/>
      <c r="C4" s="2"/>
      <c r="D4" s="1"/>
      <c r="E4" s="3"/>
      <c r="F4" s="4"/>
      <c r="G4" s="3"/>
      <c r="H4" s="5"/>
      <c r="I4" s="3"/>
      <c r="J4" s="3"/>
      <c r="K4" s="3"/>
      <c r="L4" s="1"/>
      <c r="M4" s="3"/>
      <c r="N4" s="1"/>
      <c r="O4" s="1"/>
    </row>
    <row r="5" spans="1:15" x14ac:dyDescent="0.3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8" t="str">
        <f>+'[1]Nomina Fijo'!A7:O7</f>
        <v>Mes: Julio 2023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9.5" thickBot="1" x14ac:dyDescent="0.35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8.25" thickBot="1" x14ac:dyDescent="0.35">
      <c r="A8" s="10" t="s">
        <v>2</v>
      </c>
      <c r="B8" s="11" t="s">
        <v>3</v>
      </c>
      <c r="C8" s="11" t="s">
        <v>4</v>
      </c>
      <c r="D8" s="11" t="s">
        <v>5</v>
      </c>
      <c r="E8" s="12" t="s">
        <v>6</v>
      </c>
      <c r="F8" s="10" t="s">
        <v>7</v>
      </c>
      <c r="G8" s="11" t="s">
        <v>8</v>
      </c>
      <c r="H8" s="11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3" t="s">
        <v>15</v>
      </c>
      <c r="O8" s="10" t="s">
        <v>16</v>
      </c>
    </row>
    <row r="9" spans="1:15" ht="23.25" thickBot="1" x14ac:dyDescent="0.35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5" x14ac:dyDescent="0.3">
      <c r="A10" s="17">
        <v>1</v>
      </c>
      <c r="B10" s="18" t="s">
        <v>18</v>
      </c>
      <c r="C10" s="18" t="s">
        <v>19</v>
      </c>
      <c r="D10" s="18" t="s">
        <v>20</v>
      </c>
      <c r="E10" s="19" t="s">
        <v>21</v>
      </c>
      <c r="F10" s="20" t="s">
        <v>22</v>
      </c>
      <c r="G10" s="21">
        <v>155000</v>
      </c>
      <c r="H10" s="22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21">
        <v>25</v>
      </c>
      <c r="J10" s="21">
        <f>ROUND(IF((G10)&gt;(15600*20),((15600*20)*0.0287),(G10)*0.0287),2)</f>
        <v>4448.5</v>
      </c>
      <c r="K10" s="21">
        <f>ROUND(IF((G10)&gt;(15600*10),((15600*10)*0.0304),(G10)*0.0304),2)</f>
        <v>4712</v>
      </c>
      <c r="L10" s="21">
        <f>ROUND(IF((G10)&gt;(15600*20),((15600*20)*0.071),(G10)*0.071),2)</f>
        <v>11005</v>
      </c>
      <c r="M10" s="21">
        <f>ROUND(IF((G10)&gt;(15600*10),((15600*10)*0.0709),(G10)*0.0709),2)</f>
        <v>10989.5</v>
      </c>
      <c r="N10" s="21">
        <f>+ROUND(IF(G10&gt;(15600*4),((15600*4)*0.0115),G10*0.0115),2)</f>
        <v>717.6</v>
      </c>
      <c r="O10" s="23">
        <f>+G10-H10-I10-J10-K10</f>
        <v>120771.69</v>
      </c>
    </row>
    <row r="11" spans="1:15" x14ac:dyDescent="0.3">
      <c r="A11" s="17">
        <v>2</v>
      </c>
      <c r="B11" s="24" t="s">
        <v>23</v>
      </c>
      <c r="C11" s="24" t="s">
        <v>19</v>
      </c>
      <c r="D11" s="24" t="s">
        <v>24</v>
      </c>
      <c r="E11" s="25" t="s">
        <v>25</v>
      </c>
      <c r="F11" s="20" t="s">
        <v>22</v>
      </c>
      <c r="G11" s="26">
        <v>115000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26">
        <v>25</v>
      </c>
      <c r="J11" s="26">
        <f>ROUND(IF((G11)&gt;(15600*20),((15600*20)*0.0287),(G11)*0.0287),2)</f>
        <v>3300.5</v>
      </c>
      <c r="K11" s="21">
        <f>ROUND(IF((G11)&gt;(15600*10),((15600*10)*0.0304),(G11)*0.0304),2)</f>
        <v>3496</v>
      </c>
      <c r="L11" s="21">
        <f>ROUND(IF((G11)&gt;(15600*20),((15600*20)*0.071),(G11)*0.071),2)</f>
        <v>8165</v>
      </c>
      <c r="M11" s="21">
        <f>ROUND(IF((G11)&gt;(15600*10),((15600*10)*0.0709),(G11)*0.0709),2)</f>
        <v>8153.5</v>
      </c>
      <c r="N11" s="26">
        <f>+ROUND(IF(G11&gt;(15600*4),((15600*4)*0.0115),G11*0.0115),2)</f>
        <v>717.6</v>
      </c>
      <c r="O11" s="28">
        <f>+G11-H11-I11-J11-K11</f>
        <v>92544.69</v>
      </c>
    </row>
    <row r="12" spans="1:15" x14ac:dyDescent="0.3">
      <c r="A12" s="17">
        <v>3</v>
      </c>
      <c r="B12" s="18" t="s">
        <v>26</v>
      </c>
      <c r="C12" s="18" t="s">
        <v>19</v>
      </c>
      <c r="D12" s="18" t="s">
        <v>20</v>
      </c>
      <c r="E12" s="19" t="s">
        <v>27</v>
      </c>
      <c r="F12" s="20" t="s">
        <v>22</v>
      </c>
      <c r="G12" s="21">
        <v>130000</v>
      </c>
      <c r="H12" s="22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21">
        <v>25</v>
      </c>
      <c r="J12" s="26">
        <f>ROUND(IF((G12)&gt;(15600*20),((15600*20)*0.0287),(G12)*0.0287),2)</f>
        <v>3731</v>
      </c>
      <c r="K12" s="21">
        <f>ROUND(IF((G12)&gt;(15600*10),((15600*10)*0.0304),(G12)*0.0304),2)</f>
        <v>3952</v>
      </c>
      <c r="L12" s="21">
        <f>ROUND(IF((G12)&gt;(15600*20),((15600*20)*0.071),(G12)*0.071),2)</f>
        <v>9230</v>
      </c>
      <c r="M12" s="21">
        <f>ROUND(IF((G12)&gt;(15600*10),((15600*10)*0.0709),(G12)*0.0709),2)</f>
        <v>9217</v>
      </c>
      <c r="N12" s="26">
        <f>+ROUND(IF(G12&gt;(15600*4),((15600*4)*0.0115),G12*0.0115),2)</f>
        <v>717.6</v>
      </c>
      <c r="O12" s="28">
        <f>+G12-H12-I12-J12-K12</f>
        <v>103129.81</v>
      </c>
    </row>
    <row r="13" spans="1:15" s="38" customFormat="1" ht="19.5" thickBot="1" x14ac:dyDescent="0.3">
      <c r="A13" s="29">
        <v>4</v>
      </c>
      <c r="B13" s="30" t="s">
        <v>28</v>
      </c>
      <c r="C13" s="31" t="s">
        <v>19</v>
      </c>
      <c r="D13" s="30" t="s">
        <v>24</v>
      </c>
      <c r="E13" s="32" t="s">
        <v>29</v>
      </c>
      <c r="F13" s="33" t="s">
        <v>22</v>
      </c>
      <c r="G13" s="34">
        <v>71000</v>
      </c>
      <c r="H13" s="3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34">
        <v>25</v>
      </c>
      <c r="J13" s="35">
        <f>ROUND(IF((G13)&gt;(15600*20),((15600*20)*0.0287),(G13)*0.0287),2)</f>
        <v>2037.7</v>
      </c>
      <c r="K13" s="36">
        <f>ROUND(IF((G13)&gt;(15600*10),((15600*10)*0.0304),(G13)*0.0304),2)</f>
        <v>2158.4</v>
      </c>
      <c r="L13" s="36">
        <f>ROUND(IF((G13)&gt;(15600*20),((15600*20)*0.071),(G13)*0.071),2)</f>
        <v>5041</v>
      </c>
      <c r="M13" s="36">
        <f>ROUND(IF((G13)&gt;(15600*10),((15600*10)*0.0709),(G13)*0.0709),2)</f>
        <v>5033.8999999999996</v>
      </c>
      <c r="N13" s="35">
        <f>+ROUND(IF(G13&gt;(15600*4),((15600*4)*0.0115),G13*0.0115),2)</f>
        <v>717.6</v>
      </c>
      <c r="O13" s="37">
        <f>+G13-H13-I13-J13-K13</f>
        <v>61222.28</v>
      </c>
    </row>
    <row r="14" spans="1:15" ht="23.25" thickBot="1" x14ac:dyDescent="0.35">
      <c r="A14" s="39" t="s">
        <v>30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</row>
    <row r="15" spans="1:15" x14ac:dyDescent="0.3">
      <c r="A15" s="17">
        <v>5</v>
      </c>
      <c r="B15" s="18" t="s">
        <v>31</v>
      </c>
      <c r="C15" s="18" t="s">
        <v>32</v>
      </c>
      <c r="D15" s="18" t="s">
        <v>33</v>
      </c>
      <c r="E15" s="19" t="s">
        <v>34</v>
      </c>
      <c r="F15" s="20" t="s">
        <v>22</v>
      </c>
      <c r="G15" s="21">
        <v>140000</v>
      </c>
      <c r="H15" s="22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21">
        <v>25</v>
      </c>
      <c r="J15" s="21">
        <f>ROUND(IF((G15)&gt;(15600*20),((15600*20)*0.0287),(G15)*0.0287),2)</f>
        <v>4018</v>
      </c>
      <c r="K15" s="21">
        <f>ROUND(IF((G15)&gt;(15600*10),((15600*10)*0.0304),(G15)*0.0304),2)</f>
        <v>4256</v>
      </c>
      <c r="L15" s="21">
        <f>ROUND(IF((G15)&gt;(15600*20),((15600*20)*0.071),(G15)*0.071),2)</f>
        <v>9940</v>
      </c>
      <c r="M15" s="21">
        <f>ROUND(IF((G15)&gt;(15600*10),((15600*10)*0.0709),(G15)*0.0709),2)</f>
        <v>9926</v>
      </c>
      <c r="N15" s="21">
        <f>+ROUND(IF(G15&gt;(15600*4),((15600*4)*0.0115),G15*0.0115),2)</f>
        <v>717.6</v>
      </c>
      <c r="O15" s="23">
        <f>+G15-H15-I15-J15-K15</f>
        <v>110186.56</v>
      </c>
    </row>
    <row r="16" spans="1:15" ht="19.5" thickBot="1" x14ac:dyDescent="0.35">
      <c r="A16" s="29">
        <v>6</v>
      </c>
      <c r="B16" s="42" t="s">
        <v>35</v>
      </c>
      <c r="C16" s="42" t="s">
        <v>19</v>
      </c>
      <c r="D16" s="43" t="s">
        <v>36</v>
      </c>
      <c r="E16" s="44" t="s">
        <v>37</v>
      </c>
      <c r="F16" s="33" t="s">
        <v>22</v>
      </c>
      <c r="G16" s="36">
        <v>50000</v>
      </c>
      <c r="H16" s="45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36">
        <v>25</v>
      </c>
      <c r="J16" s="35">
        <f>ROUND(IF((G16)&gt;(15600*20),((15600*20)*0.0287),(G16)*0.0287),2)</f>
        <v>1435</v>
      </c>
      <c r="K16" s="36">
        <f>ROUND(IF((G16)&gt;(15600*10),((15600*10)*0.0304),(G16)*0.0304),2)</f>
        <v>1520</v>
      </c>
      <c r="L16" s="36">
        <f>ROUND(IF((G16)&gt;(15600*20),((15600*20)*0.071),(G16)*0.071),2)</f>
        <v>3550</v>
      </c>
      <c r="M16" s="36">
        <f>ROUND(IF((G16)&gt;(15600*10),((15600*10)*0.0709),(G16)*0.0709),2)</f>
        <v>3545</v>
      </c>
      <c r="N16" s="35">
        <f>+ROUND(IF(G16&gt;(15600*4),((15600*4)*0.0115),G16*0.0115),2)</f>
        <v>575</v>
      </c>
      <c r="O16" s="46">
        <f>+G16-H16-I16-J16-K16</f>
        <v>45166</v>
      </c>
    </row>
    <row r="17" spans="1:22" ht="23.25" thickBot="1" x14ac:dyDescent="0.35">
      <c r="A17" s="47" t="s">
        <v>38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</row>
    <row r="18" spans="1:22" x14ac:dyDescent="0.3">
      <c r="A18" s="50">
        <v>7</v>
      </c>
      <c r="B18" s="18" t="s">
        <v>39</v>
      </c>
      <c r="C18" s="18" t="s">
        <v>32</v>
      </c>
      <c r="D18" s="51" t="s">
        <v>40</v>
      </c>
      <c r="E18" s="51" t="s">
        <v>41</v>
      </c>
      <c r="F18" s="20" t="s">
        <v>22</v>
      </c>
      <c r="G18" s="21">
        <v>70000</v>
      </c>
      <c r="H18" s="21">
        <f t="shared" ref="H18:H27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21">
        <v>25</v>
      </c>
      <c r="J18" s="21">
        <f t="shared" ref="J18:J20" si="1">ROUND(IF((G18)&gt;(15600*20),((15600*20)*0.0287),(G18)*0.0287),2)</f>
        <v>2009</v>
      </c>
      <c r="K18" s="21">
        <f t="shared" ref="K18:K20" si="2">ROUND(IF((G18)&gt;(15600*10),((15600*10)*0.0304),(G18)*0.0304),2)</f>
        <v>2128</v>
      </c>
      <c r="L18" s="21">
        <f t="shared" ref="L18:L20" si="3">ROUND(IF((G18)&gt;(15600*20),((15600*20)*0.071),(G18)*0.071),2)</f>
        <v>4970</v>
      </c>
      <c r="M18" s="21">
        <f t="shared" ref="M18:M20" si="4">ROUND(IF((G18)&gt;(15600*10),((15600*10)*0.0709),(G18)*0.0709),2)</f>
        <v>4963</v>
      </c>
      <c r="N18" s="21">
        <f t="shared" ref="N18:N20" si="5">+ROUND(IF(G18&gt;(15600*4),((15600*4)*0.0115),G18*0.0115),2)</f>
        <v>717.6</v>
      </c>
      <c r="O18" s="23">
        <f t="shared" ref="O18:O27" si="6">+G18-H18-I18-J18-K18</f>
        <v>60469.56</v>
      </c>
    </row>
    <row r="19" spans="1:22" x14ac:dyDescent="0.3">
      <c r="A19" s="50">
        <v>8</v>
      </c>
      <c r="B19" s="42" t="s">
        <v>42</v>
      </c>
      <c r="C19" s="18" t="s">
        <v>32</v>
      </c>
      <c r="D19" s="51" t="s">
        <v>40</v>
      </c>
      <c r="E19" s="24" t="s">
        <v>43</v>
      </c>
      <c r="F19" s="20" t="s">
        <v>22</v>
      </c>
      <c r="G19" s="35">
        <v>60000</v>
      </c>
      <c r="H19" s="35">
        <f t="shared" si="0"/>
        <v>3486.64</v>
      </c>
      <c r="I19" s="35">
        <v>24</v>
      </c>
      <c r="J19" s="35">
        <f t="shared" si="1"/>
        <v>1722</v>
      </c>
      <c r="K19" s="35">
        <f t="shared" si="2"/>
        <v>1824</v>
      </c>
      <c r="L19" s="35">
        <f t="shared" si="3"/>
        <v>4260</v>
      </c>
      <c r="M19" s="35">
        <f t="shared" si="4"/>
        <v>4254</v>
      </c>
      <c r="N19" s="35">
        <f t="shared" si="5"/>
        <v>690</v>
      </c>
      <c r="O19" s="46">
        <f>+G19-H19-I19-J19-K19</f>
        <v>52943.360000000001</v>
      </c>
    </row>
    <row r="20" spans="1:22" ht="19.5" thickBot="1" x14ac:dyDescent="0.35">
      <c r="A20" s="50">
        <v>9</v>
      </c>
      <c r="B20" s="31" t="s">
        <v>44</v>
      </c>
      <c r="C20" s="31" t="s">
        <v>32</v>
      </c>
      <c r="D20" s="52" t="s">
        <v>40</v>
      </c>
      <c r="E20" s="51" t="s">
        <v>45</v>
      </c>
      <c r="F20" s="53" t="s">
        <v>22</v>
      </c>
      <c r="G20" s="35">
        <v>60000</v>
      </c>
      <c r="H20" s="35">
        <f t="shared" si="0"/>
        <v>3486.64</v>
      </c>
      <c r="I20" s="35">
        <v>25</v>
      </c>
      <c r="J20" s="35">
        <f t="shared" si="1"/>
        <v>1722</v>
      </c>
      <c r="K20" s="35">
        <f t="shared" si="2"/>
        <v>1824</v>
      </c>
      <c r="L20" s="35">
        <f t="shared" si="3"/>
        <v>4260</v>
      </c>
      <c r="M20" s="35">
        <f t="shared" si="4"/>
        <v>4254</v>
      </c>
      <c r="N20" s="35">
        <f t="shared" si="5"/>
        <v>690</v>
      </c>
      <c r="O20" s="46">
        <f>+G20-H20-I20-J20-K20</f>
        <v>52942.36</v>
      </c>
    </row>
    <row r="21" spans="1:22" ht="19.5" customHeight="1" thickBot="1" x14ac:dyDescent="0.35">
      <c r="A21" s="47" t="s">
        <v>46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</row>
    <row r="22" spans="1:22" s="58" customFormat="1" ht="19.5" customHeight="1" thickBot="1" x14ac:dyDescent="0.35">
      <c r="A22" s="42">
        <v>10</v>
      </c>
      <c r="B22" s="54" t="s">
        <v>47</v>
      </c>
      <c r="C22" s="55" t="s">
        <v>32</v>
      </c>
      <c r="D22" s="56" t="s">
        <v>48</v>
      </c>
      <c r="E22" s="56" t="s">
        <v>49</v>
      </c>
      <c r="F22" s="43" t="s">
        <v>22</v>
      </c>
      <c r="G22" s="56">
        <v>60000</v>
      </c>
      <c r="H22" s="36">
        <f t="shared" ref="H22" si="7">ROUND(IF(((G22-J22-K22)&gt;34685.01)*((G22-J22-K22)&lt;52027.43),(((G22-J22-K22)-34685.01)*0.15),+IF(((G22-J22-K22)&gt;52027.43)*((G22-J22-K22)&lt;72260.26),((((G22-J22-K22)-52027.43)*0.2)+2601.33),+IF((G22-J22-K22)&gt;72260.26,(((G22-J22-K22)-72260.26)*25%)+6648,0))),2)</f>
        <v>3486.64</v>
      </c>
      <c r="I22" s="36">
        <v>25</v>
      </c>
      <c r="J22" s="36">
        <f t="shared" ref="J22" si="8">ROUND(IF((G22)&gt;(15600*20),((15600*20)*0.0287),(G22)*0.0287),2)</f>
        <v>1722</v>
      </c>
      <c r="K22" s="36">
        <f t="shared" ref="K22" si="9">ROUND(IF((G22)&gt;(15600*10),((15600*10)*0.0304),(G22)*0.0304),2)</f>
        <v>1824</v>
      </c>
      <c r="L22" s="36">
        <f t="shared" ref="L22" si="10">ROUND(IF((G22)&gt;(15600*20),((15600*20)*0.071),(G22)*0.071),2)</f>
        <v>4260</v>
      </c>
      <c r="M22" s="36">
        <f t="shared" ref="M22" si="11">ROUND(IF((G22)&gt;(15600*10),((15600*10)*0.0709),(G22)*0.0709),2)</f>
        <v>4254</v>
      </c>
      <c r="N22" s="36">
        <f t="shared" ref="N22" si="12">+ROUND(IF(G22&gt;(15600*4),((15600*4)*0.0115),G22*0.0115),2)</f>
        <v>690</v>
      </c>
      <c r="O22" s="57">
        <f>+G22-H22-I22-J22-K22</f>
        <v>52942.36</v>
      </c>
    </row>
    <row r="23" spans="1:22" ht="19.5" customHeight="1" thickBot="1" x14ac:dyDescent="0.35">
      <c r="A23" s="47" t="s">
        <v>46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1:22" ht="19.5" thickBot="1" x14ac:dyDescent="0.35">
      <c r="A24" s="59">
        <v>11</v>
      </c>
      <c r="B24" s="42" t="s">
        <v>50</v>
      </c>
      <c r="C24" s="33" t="s">
        <v>32</v>
      </c>
      <c r="D24" s="44" t="s">
        <v>51</v>
      </c>
      <c r="E24" s="44" t="s">
        <v>51</v>
      </c>
      <c r="F24" s="43" t="s">
        <v>22</v>
      </c>
      <c r="G24" s="36">
        <v>70000</v>
      </c>
      <c r="H24" s="60">
        <f t="shared" ref="H24" si="13"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5368.44</v>
      </c>
      <c r="I24" s="36">
        <v>25</v>
      </c>
      <c r="J24" s="36">
        <f t="shared" ref="J24" si="14">ROUND(IF((G24)&gt;(16262.5*20),((16262.5*20)*0.0287),(G24)*0.0287),2)</f>
        <v>2009</v>
      </c>
      <c r="K24" s="36">
        <f t="shared" ref="K24" si="15">ROUND(IF((G24)&gt;(16262.5*10),((16262.5*10)*0.0304),(G24)*0.0304),2)</f>
        <v>2128</v>
      </c>
      <c r="L24" s="36">
        <f t="shared" ref="L24" si="16">ROUND(IF((G24)&gt;(16262.5*20),((16262.5*20)*0.071),(G24)*0.071),2)</f>
        <v>4970</v>
      </c>
      <c r="M24" s="36">
        <f t="shared" ref="M24" si="17">ROUND(IF((G24)&gt;(16262.5*10),((16262.5*10)*0.0709),(G24)*0.0709),2)</f>
        <v>4963</v>
      </c>
      <c r="N24" s="36">
        <f t="shared" ref="N24" si="18">+ROUND(IF(G24&gt;(16262.5*4),((16262.5*4)*0.0115),G24*0.0115),2)</f>
        <v>748.08</v>
      </c>
      <c r="O24" s="57">
        <f>+G24-H24-I24-J24-K24</f>
        <v>60469.56</v>
      </c>
    </row>
    <row r="25" spans="1:22" ht="23.25" thickBot="1" x14ac:dyDescent="0.35">
      <c r="A25" s="39" t="s">
        <v>52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</row>
    <row r="26" spans="1:22" x14ac:dyDescent="0.3">
      <c r="A26" s="17">
        <v>12</v>
      </c>
      <c r="B26" s="18" t="s">
        <v>53</v>
      </c>
      <c r="C26" s="18" t="s">
        <v>19</v>
      </c>
      <c r="D26" s="18" t="s">
        <v>54</v>
      </c>
      <c r="E26" s="19" t="s">
        <v>55</v>
      </c>
      <c r="F26" s="20" t="s">
        <v>22</v>
      </c>
      <c r="G26" s="21">
        <v>140000</v>
      </c>
      <c r="H26" s="22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21514.44</v>
      </c>
      <c r="I26" s="21">
        <v>25</v>
      </c>
      <c r="J26" s="21">
        <f t="shared" ref="J26:J27" si="19">ROUND(IF((G26)&gt;(15600*20),((15600*20)*0.0287),(G26)*0.0287),2)</f>
        <v>4018</v>
      </c>
      <c r="K26" s="21">
        <f t="shared" ref="K26:K27" si="20">ROUND(IF((G26)&gt;(15600*10),((15600*10)*0.0304),(G26)*0.0304),2)</f>
        <v>4256</v>
      </c>
      <c r="L26" s="21">
        <f>ROUND(IF((G26)&gt;(15600*20),((15600*20)*0.071),(G26)*0.071),2)</f>
        <v>9940</v>
      </c>
      <c r="M26" s="21">
        <f t="shared" ref="M26:M27" si="21">ROUND(IF((G26)&gt;(15600*10),((15600*10)*0.0709),(G26)*0.0709),2)</f>
        <v>9926</v>
      </c>
      <c r="N26" s="21">
        <f t="shared" ref="N26:N27" si="22">+ROUND(IF(G26&gt;(15600*4),((15600*4)*0.0115),G26*0.0115),2)</f>
        <v>717.6</v>
      </c>
      <c r="O26" s="23">
        <f>+G26-H26-I26-J26-K26</f>
        <v>110186.56</v>
      </c>
    </row>
    <row r="27" spans="1:22" ht="19.5" thickBot="1" x14ac:dyDescent="0.35">
      <c r="A27" s="29">
        <v>13</v>
      </c>
      <c r="B27" s="31" t="s">
        <v>56</v>
      </c>
      <c r="C27" s="42" t="s">
        <v>19</v>
      </c>
      <c r="D27" s="52" t="s">
        <v>54</v>
      </c>
      <c r="E27" s="52" t="s">
        <v>57</v>
      </c>
      <c r="F27" s="33" t="s">
        <v>22</v>
      </c>
      <c r="G27" s="35">
        <v>56000</v>
      </c>
      <c r="H27" s="35">
        <f t="shared" si="0"/>
        <v>2733.92</v>
      </c>
      <c r="I27" s="35">
        <v>25</v>
      </c>
      <c r="J27" s="35">
        <f t="shared" si="19"/>
        <v>1607.2</v>
      </c>
      <c r="K27" s="36">
        <f t="shared" si="20"/>
        <v>1702.4</v>
      </c>
      <c r="L27" s="36">
        <f>ROUND(IF((G27)&gt;(15600*20),((15600*20)*0.071),(G27)*0.071),2)</f>
        <v>3976</v>
      </c>
      <c r="M27" s="36">
        <f t="shared" si="21"/>
        <v>3970.4</v>
      </c>
      <c r="N27" s="35">
        <f t="shared" si="22"/>
        <v>644</v>
      </c>
      <c r="O27" s="46">
        <f t="shared" si="6"/>
        <v>49931.48</v>
      </c>
    </row>
    <row r="28" spans="1:22" ht="19.5" thickBot="1" x14ac:dyDescent="0.35">
      <c r="A28" s="61" t="s">
        <v>58</v>
      </c>
      <c r="B28" s="62"/>
      <c r="C28" s="62"/>
      <c r="D28" s="62"/>
      <c r="E28" s="62"/>
      <c r="F28" s="62"/>
      <c r="G28" s="63">
        <f>SUM(G10:G27)</f>
        <v>1177000</v>
      </c>
      <c r="H28" s="63">
        <f t="shared" ref="H28:N28" si="23">SUM(H10:H27)</f>
        <v>134209.03</v>
      </c>
      <c r="I28" s="63">
        <f t="shared" si="23"/>
        <v>324</v>
      </c>
      <c r="J28" s="63">
        <f t="shared" si="23"/>
        <v>33779.9</v>
      </c>
      <c r="K28" s="63">
        <f t="shared" si="23"/>
        <v>35780.800000000003</v>
      </c>
      <c r="L28" s="63">
        <f t="shared" si="23"/>
        <v>83567</v>
      </c>
      <c r="M28" s="63">
        <f t="shared" si="23"/>
        <v>83449.299999999988</v>
      </c>
      <c r="N28" s="63">
        <f t="shared" si="23"/>
        <v>9060.2800000000007</v>
      </c>
      <c r="O28" s="63">
        <f>SUM(O10:O27)</f>
        <v>972906.27</v>
      </c>
    </row>
    <row r="29" spans="1:22" x14ac:dyDescent="0.3">
      <c r="A29" s="1"/>
      <c r="G29" s="6" t="s">
        <v>59</v>
      </c>
      <c r="H29" s="1"/>
      <c r="I29" s="1" t="s">
        <v>59</v>
      </c>
      <c r="J29" s="1"/>
      <c r="K29" s="1"/>
      <c r="L29" s="1"/>
      <c r="M29" s="1"/>
      <c r="N29" s="1"/>
    </row>
    <row r="30" spans="1:22" x14ac:dyDescent="0.3">
      <c r="A30" s="1"/>
      <c r="B30" s="1"/>
      <c r="C30" s="2"/>
      <c r="D30" s="1"/>
      <c r="E30" s="1"/>
      <c r="F30" s="2"/>
      <c r="G30" s="1"/>
      <c r="H30" s="65"/>
      <c r="I30" s="1"/>
      <c r="J30" s="65"/>
      <c r="K30" s="65"/>
      <c r="L30" s="65"/>
      <c r="M30" s="1"/>
      <c r="N30" s="1"/>
      <c r="O30" s="65"/>
    </row>
    <row r="31" spans="1:22" s="68" customFormat="1" x14ac:dyDescent="0.3">
      <c r="A31" s="1"/>
      <c r="B31" s="1"/>
      <c r="C31" s="2"/>
      <c r="D31" s="1"/>
      <c r="E31" s="1"/>
      <c r="F31" s="2"/>
      <c r="G31" s="1"/>
      <c r="H31" s="1"/>
      <c r="I31" s="1"/>
      <c r="J31" s="66"/>
      <c r="K31" s="66"/>
      <c r="L31" s="66"/>
      <c r="M31" s="66"/>
      <c r="N31" s="66"/>
      <c r="O31" s="66"/>
      <c r="P31" s="3"/>
      <c r="Q31" s="3"/>
      <c r="R31" s="67"/>
      <c r="S31" s="64"/>
      <c r="T31" s="66"/>
      <c r="U31" s="66"/>
      <c r="V31" s="66"/>
    </row>
    <row r="32" spans="1:22" ht="19.5" thickBot="1" x14ac:dyDescent="0.35">
      <c r="A32" s="1"/>
      <c r="C32" s="69" t="s">
        <v>60</v>
      </c>
      <c r="D32" s="69"/>
      <c r="E32" s="70">
        <f>G28+M28+L28+N28</f>
        <v>1353076.58</v>
      </c>
      <c r="H32" s="1"/>
      <c r="I32" s="1"/>
      <c r="J32" s="66"/>
      <c r="K32" s="66"/>
      <c r="L32" s="66"/>
      <c r="M32" s="66"/>
      <c r="N32" s="66"/>
      <c r="O32" s="66"/>
      <c r="P32" s="3"/>
      <c r="Q32" s="3"/>
      <c r="R32" s="67"/>
      <c r="S32" s="64"/>
      <c r="T32" s="66"/>
      <c r="U32" s="66"/>
      <c r="V32" s="66"/>
    </row>
    <row r="33" spans="1:22" ht="19.5" thickTop="1" x14ac:dyDescent="0.3">
      <c r="A33" s="1"/>
      <c r="C33" s="3"/>
      <c r="D33" s="3"/>
      <c r="E33" s="71"/>
      <c r="H33" s="1"/>
      <c r="I33" s="1"/>
      <c r="J33" s="66"/>
      <c r="K33" s="66"/>
      <c r="L33" s="66"/>
      <c r="M33" s="66"/>
      <c r="N33" s="66"/>
      <c r="O33" s="66"/>
      <c r="P33" s="3"/>
      <c r="Q33" s="3"/>
      <c r="R33" s="67"/>
      <c r="S33" s="64"/>
      <c r="T33" s="66"/>
      <c r="U33" s="66"/>
      <c r="V33" s="66"/>
    </row>
    <row r="34" spans="1:22" x14ac:dyDescent="0.3">
      <c r="A34" s="1"/>
      <c r="B34" s="3"/>
      <c r="C34" s="4"/>
      <c r="D34" s="3"/>
      <c r="E34" s="67"/>
      <c r="H34" s="1"/>
      <c r="I34" s="1"/>
      <c r="J34" s="66"/>
      <c r="K34" s="66"/>
      <c r="L34" s="66"/>
      <c r="M34" s="66"/>
      <c r="N34" s="66"/>
      <c r="O34" s="66"/>
      <c r="P34" s="72"/>
      <c r="Q34" s="1"/>
      <c r="R34" s="73"/>
      <c r="S34" s="66"/>
      <c r="T34" s="66"/>
      <c r="U34" s="66"/>
      <c r="V34" s="66"/>
    </row>
    <row r="35" spans="1:22" x14ac:dyDescent="0.3">
      <c r="A35" s="1"/>
      <c r="B35" s="3"/>
      <c r="C35" s="4"/>
      <c r="D35" s="3"/>
      <c r="E35" s="67"/>
      <c r="G35" s="74"/>
      <c r="H35" s="1"/>
      <c r="I35" s="1"/>
      <c r="J35" s="66"/>
      <c r="K35" s="66"/>
      <c r="L35" s="66"/>
      <c r="M35" s="66"/>
      <c r="N35" s="66"/>
      <c r="O35" s="66"/>
      <c r="P35" s="75"/>
      <c r="Q35" s="1"/>
      <c r="R35" s="75"/>
      <c r="S35" s="64"/>
      <c r="T35" s="66"/>
      <c r="U35" s="66"/>
      <c r="V35" s="66"/>
    </row>
    <row r="36" spans="1:22" x14ac:dyDescent="0.3">
      <c r="A36" s="1"/>
      <c r="B36" s="3"/>
      <c r="C36" s="4"/>
      <c r="D36" s="3"/>
      <c r="E36" s="67"/>
      <c r="H36" s="1"/>
      <c r="I36" s="1"/>
      <c r="J36" s="66"/>
      <c r="K36" s="66"/>
      <c r="L36" s="66"/>
      <c r="M36" s="66"/>
      <c r="N36" s="66"/>
      <c r="O36" s="66"/>
      <c r="Q36" s="1"/>
      <c r="S36" s="64"/>
      <c r="T36" s="66"/>
      <c r="U36" s="66"/>
      <c r="V36" s="66"/>
    </row>
    <row r="37" spans="1:22" x14ac:dyDescent="0.3">
      <c r="A37" s="1"/>
      <c r="B37" s="3"/>
      <c r="C37" s="4"/>
      <c r="D37" s="3"/>
      <c r="E37" s="67"/>
      <c r="H37" s="76"/>
      <c r="I37" s="1"/>
      <c r="J37" s="66"/>
      <c r="K37" s="66"/>
      <c r="L37" s="66"/>
      <c r="M37" s="66"/>
      <c r="N37" s="66"/>
      <c r="O37" s="66"/>
      <c r="S37" s="64"/>
      <c r="T37" s="66"/>
      <c r="U37" s="66"/>
      <c r="V37" s="66"/>
    </row>
    <row r="38" spans="1:22" x14ac:dyDescent="0.3">
      <c r="A38" s="1"/>
      <c r="B38" s="3"/>
      <c r="C38" s="4"/>
      <c r="D38" s="3"/>
      <c r="E38" s="67"/>
      <c r="H38" s="76"/>
      <c r="I38" s="1"/>
      <c r="J38" s="66"/>
      <c r="K38" s="66"/>
      <c r="L38" s="66"/>
      <c r="M38" s="66"/>
      <c r="N38" s="66"/>
      <c r="O38" s="66"/>
      <c r="S38" s="64"/>
      <c r="T38" s="66"/>
      <c r="U38" s="66"/>
      <c r="V38" s="66"/>
    </row>
    <row r="39" spans="1:22" ht="19.5" thickBot="1" x14ac:dyDescent="0.35">
      <c r="A39" s="1"/>
      <c r="B39" s="77"/>
      <c r="C39" s="78"/>
      <c r="D39" s="1"/>
      <c r="E39" s="79"/>
      <c r="F39" s="73"/>
      <c r="G39" s="79"/>
      <c r="J39" s="66"/>
      <c r="K39" s="66"/>
      <c r="L39" s="66"/>
      <c r="M39" s="66"/>
      <c r="N39" s="66"/>
      <c r="O39" s="66"/>
      <c r="S39" s="64"/>
      <c r="T39" s="66"/>
      <c r="U39" s="66"/>
      <c r="V39" s="66"/>
    </row>
    <row r="40" spans="1:22" x14ac:dyDescent="0.3">
      <c r="A40" s="1"/>
      <c r="B40" s="75" t="s">
        <v>61</v>
      </c>
      <c r="C40" s="75"/>
      <c r="D40" s="1"/>
      <c r="E40" s="75" t="s">
        <v>62</v>
      </c>
      <c r="G40" s="80" t="s">
        <v>63</v>
      </c>
      <c r="H40" s="80"/>
      <c r="I40" s="80"/>
      <c r="J40" s="66"/>
      <c r="K40" s="66"/>
      <c r="L40" s="66"/>
      <c r="M40" s="66"/>
      <c r="N40" s="66"/>
      <c r="O40" s="66"/>
      <c r="S40" s="64"/>
      <c r="T40" s="66"/>
      <c r="U40" s="66"/>
      <c r="V40" s="66"/>
    </row>
    <row r="41" spans="1:22" x14ac:dyDescent="0.3">
      <c r="B41" s="6" t="s">
        <v>64</v>
      </c>
      <c r="D41" s="1"/>
      <c r="E41" s="6" t="s">
        <v>18</v>
      </c>
      <c r="G41" s="81" t="s">
        <v>65</v>
      </c>
      <c r="H41" s="81"/>
      <c r="I41" s="81"/>
      <c r="J41" s="66"/>
      <c r="K41" s="66"/>
      <c r="L41" s="66"/>
      <c r="M41" s="66"/>
      <c r="N41" s="66"/>
      <c r="O41" s="66"/>
      <c r="Q41" s="1"/>
      <c r="S41" s="64"/>
      <c r="T41" s="66"/>
      <c r="U41" s="66"/>
      <c r="V41" s="66"/>
    </row>
    <row r="42" spans="1:22" x14ac:dyDescent="0.3">
      <c r="A42" s="72"/>
      <c r="J42" s="66"/>
      <c r="K42" s="66"/>
      <c r="L42" s="66"/>
      <c r="M42" s="66"/>
      <c r="N42" s="66"/>
      <c r="O42" s="66"/>
      <c r="Q42" s="1"/>
      <c r="R42" s="74"/>
      <c r="S42" s="64"/>
      <c r="T42" s="66"/>
      <c r="U42" s="66"/>
      <c r="V42" s="66"/>
    </row>
    <row r="43" spans="1:22" x14ac:dyDescent="0.3">
      <c r="J43" s="66"/>
      <c r="K43" s="66"/>
      <c r="L43" s="66"/>
      <c r="M43" s="66"/>
      <c r="N43" s="66"/>
      <c r="O43" s="66"/>
      <c r="S43" s="64"/>
      <c r="T43" s="66"/>
      <c r="U43" s="66"/>
      <c r="V43" s="66"/>
    </row>
    <row r="44" spans="1:22" x14ac:dyDescent="0.3">
      <c r="I44" s="74"/>
      <c r="J44" s="66"/>
      <c r="K44" s="66"/>
      <c r="L44" s="66"/>
      <c r="M44" s="66"/>
      <c r="N44" s="66"/>
      <c r="O44" s="66"/>
      <c r="S44" s="64"/>
      <c r="T44" s="66"/>
      <c r="U44" s="66"/>
      <c r="V44" s="66"/>
    </row>
    <row r="45" spans="1:22" x14ac:dyDescent="0.3">
      <c r="A45" s="1"/>
      <c r="L45" s="64"/>
      <c r="M45" s="1"/>
    </row>
    <row r="46" spans="1:22" x14ac:dyDescent="0.3">
      <c r="A46" s="1"/>
      <c r="D46" s="1"/>
      <c r="L46" s="2"/>
      <c r="M46" s="1"/>
    </row>
    <row r="47" spans="1:22" x14ac:dyDescent="0.3">
      <c r="A47" s="1"/>
      <c r="B47" s="66"/>
      <c r="C47" s="82"/>
      <c r="D47" s="66"/>
      <c r="E47"/>
      <c r="F47"/>
      <c r="G47"/>
      <c r="H47"/>
      <c r="I47"/>
      <c r="J47" s="3"/>
      <c r="K47" s="3"/>
      <c r="L47" s="83"/>
      <c r="M47" s="64"/>
      <c r="N47"/>
      <c r="O47"/>
      <c r="P47" s="66"/>
      <c r="Q47" s="66"/>
      <c r="R47" s="66"/>
    </row>
    <row r="48" spans="1:22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66"/>
      <c r="R48" s="66"/>
    </row>
    <row r="49" spans="1:19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66"/>
      <c r="R49" s="66"/>
    </row>
    <row r="50" spans="1:19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66"/>
      <c r="R50" s="66"/>
    </row>
    <row r="51" spans="1:19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66"/>
      <c r="R51" s="66"/>
    </row>
    <row r="52" spans="1:19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66"/>
      <c r="R52" s="66"/>
      <c r="S52" s="66"/>
    </row>
    <row r="53" spans="1:19" x14ac:dyDescent="0.3">
      <c r="A53"/>
      <c r="B53"/>
      <c r="C53"/>
      <c r="D53"/>
      <c r="E53"/>
      <c r="F53"/>
      <c r="G53"/>
      <c r="H53" s="3"/>
      <c r="I53" s="3"/>
      <c r="J53" s="83"/>
      <c r="K53" s="64"/>
      <c r="L53"/>
      <c r="M53"/>
      <c r="N53"/>
      <c r="O53"/>
      <c r="P53"/>
      <c r="Q53" s="66"/>
      <c r="R53" s="66"/>
      <c r="S53" s="66"/>
    </row>
    <row r="54" spans="1:19" x14ac:dyDescent="0.3">
      <c r="A54"/>
      <c r="B54"/>
      <c r="C54"/>
      <c r="D54"/>
      <c r="E54"/>
      <c r="F54"/>
      <c r="G54"/>
      <c r="H54" s="3"/>
      <c r="I54" s="3"/>
      <c r="J54" s="83"/>
      <c r="K54" s="64"/>
      <c r="L54"/>
      <c r="M54"/>
      <c r="N54"/>
      <c r="O54"/>
      <c r="P54"/>
      <c r="Q54" s="66"/>
      <c r="R54" s="66"/>
      <c r="S54" s="66"/>
    </row>
    <row r="55" spans="1:19" x14ac:dyDescent="0.3">
      <c r="A55"/>
      <c r="B55"/>
      <c r="C55"/>
      <c r="D55"/>
      <c r="E55"/>
      <c r="F55"/>
      <c r="G55"/>
      <c r="H55" s="3"/>
      <c r="I55" s="3"/>
      <c r="J55" s="83"/>
      <c r="K55" s="64"/>
      <c r="L55"/>
      <c r="M55"/>
      <c r="N55"/>
      <c r="O55"/>
      <c r="P55"/>
      <c r="Q55" s="66"/>
      <c r="R55" s="66"/>
      <c r="S55" s="66"/>
    </row>
    <row r="56" spans="1:19" x14ac:dyDescent="0.3">
      <c r="A56"/>
      <c r="B56"/>
      <c r="C56"/>
      <c r="D56"/>
      <c r="E56"/>
      <c r="F56"/>
      <c r="G56"/>
      <c r="H56" s="84"/>
      <c r="I56" s="1"/>
      <c r="J56" s="73"/>
      <c r="K56"/>
      <c r="L56"/>
      <c r="M56"/>
      <c r="N56"/>
      <c r="O56"/>
      <c r="P56"/>
      <c r="Q56" s="66"/>
      <c r="R56" s="66"/>
      <c r="S56" s="66"/>
    </row>
    <row r="57" spans="1:19" x14ac:dyDescent="0.3">
      <c r="A57"/>
      <c r="B57"/>
      <c r="C57"/>
      <c r="D57"/>
      <c r="E57"/>
      <c r="F57"/>
      <c r="G57"/>
      <c r="H57" s="75"/>
      <c r="I57" s="1"/>
      <c r="J57" s="75"/>
      <c r="K57" s="64"/>
      <c r="L57"/>
      <c r="M57"/>
      <c r="N57"/>
      <c r="O57"/>
      <c r="P57"/>
      <c r="Q57" s="66"/>
      <c r="R57" s="66"/>
      <c r="S57" s="66"/>
    </row>
    <row r="58" spans="1:19" x14ac:dyDescent="0.3">
      <c r="A58"/>
      <c r="B58"/>
      <c r="C58"/>
      <c r="D58"/>
      <c r="E58"/>
      <c r="F58"/>
      <c r="G58"/>
      <c r="I58" s="1"/>
      <c r="K58" s="64"/>
      <c r="L58"/>
      <c r="M58"/>
      <c r="N58"/>
      <c r="O58"/>
      <c r="P58"/>
      <c r="Q58" s="66"/>
      <c r="R58" s="66"/>
      <c r="S58" s="66"/>
    </row>
    <row r="59" spans="1:19" x14ac:dyDescent="0.3">
      <c r="A59"/>
      <c r="B59"/>
      <c r="C59"/>
      <c r="D59"/>
      <c r="E59"/>
      <c r="F59"/>
      <c r="G59"/>
      <c r="I59" s="85"/>
      <c r="J59" s="85"/>
      <c r="K59" s="64"/>
      <c r="L59"/>
      <c r="M59"/>
      <c r="N59"/>
      <c r="O59"/>
      <c r="P59"/>
      <c r="Q59" s="66"/>
      <c r="R59" s="66"/>
      <c r="S59" s="66"/>
    </row>
    <row r="60" spans="1:19" x14ac:dyDescent="0.3">
      <c r="A60"/>
      <c r="B60"/>
      <c r="C60"/>
      <c r="D60"/>
      <c r="E60"/>
      <c r="F60"/>
      <c r="G60"/>
      <c r="J60" s="85"/>
      <c r="K60" s="64"/>
      <c r="L60"/>
      <c r="M60"/>
      <c r="N60"/>
      <c r="O60"/>
      <c r="P60"/>
      <c r="Q60" s="66"/>
      <c r="R60" s="66"/>
      <c r="S60" s="66"/>
    </row>
    <row r="61" spans="1:19" x14ac:dyDescent="0.3">
      <c r="A61"/>
      <c r="B61"/>
      <c r="C61"/>
      <c r="D61"/>
      <c r="E61"/>
      <c r="F61"/>
      <c r="G61"/>
      <c r="J61" s="85"/>
      <c r="K61" s="64"/>
      <c r="L61"/>
      <c r="M61"/>
      <c r="N61"/>
      <c r="O61"/>
      <c r="P61"/>
      <c r="Q61" s="66"/>
      <c r="R61" s="66"/>
      <c r="S61" s="66"/>
    </row>
    <row r="62" spans="1:19" x14ac:dyDescent="0.3">
      <c r="A62"/>
      <c r="B62"/>
      <c r="C62"/>
      <c r="D62"/>
      <c r="E62"/>
      <c r="F62"/>
      <c r="G62"/>
      <c r="J62" s="85"/>
      <c r="K62" s="64"/>
      <c r="L62"/>
      <c r="M62"/>
      <c r="N62"/>
      <c r="O62"/>
      <c r="P62"/>
      <c r="Q62" s="66"/>
      <c r="R62" s="66"/>
      <c r="S62" s="66"/>
    </row>
    <row r="63" spans="1:19" x14ac:dyDescent="0.3">
      <c r="A63"/>
      <c r="B63"/>
      <c r="C63"/>
      <c r="D63"/>
      <c r="E63"/>
      <c r="F63"/>
      <c r="G63"/>
      <c r="I63" s="1"/>
      <c r="J63" s="85"/>
      <c r="K63" s="64"/>
      <c r="L63"/>
      <c r="M63"/>
      <c r="N63"/>
      <c r="O63"/>
      <c r="P63"/>
      <c r="Q63" s="66"/>
      <c r="R63" s="66"/>
      <c r="S63" s="66"/>
    </row>
    <row r="64" spans="1:19" x14ac:dyDescent="0.3">
      <c r="A64"/>
      <c r="B64"/>
      <c r="C64"/>
      <c r="D64"/>
      <c r="E64"/>
      <c r="F64"/>
      <c r="G64"/>
      <c r="I64" s="1"/>
      <c r="J64" s="86"/>
      <c r="K64" s="64"/>
      <c r="L64"/>
      <c r="M64"/>
      <c r="N64"/>
      <c r="O64"/>
      <c r="P64"/>
      <c r="Q64" s="66"/>
      <c r="R64" s="66"/>
      <c r="S64" s="66"/>
    </row>
    <row r="65" spans="1:16" x14ac:dyDescent="0.3">
      <c r="A65"/>
      <c r="B65"/>
      <c r="C65"/>
      <c r="D65"/>
      <c r="E65"/>
      <c r="F65"/>
      <c r="G65"/>
      <c r="I65" s="85"/>
      <c r="J65" s="85"/>
      <c r="K65" s="64"/>
      <c r="L65"/>
      <c r="M65"/>
      <c r="N65"/>
      <c r="O65"/>
      <c r="P65"/>
    </row>
    <row r="66" spans="1:16" x14ac:dyDescent="0.3">
      <c r="A66"/>
      <c r="B66"/>
      <c r="C66"/>
      <c r="D66"/>
      <c r="E66"/>
      <c r="F66"/>
      <c r="G66"/>
      <c r="I66" s="85"/>
      <c r="J66" s="85"/>
      <c r="K66" s="64"/>
      <c r="L66"/>
      <c r="M66"/>
      <c r="N66"/>
      <c r="O66"/>
      <c r="P66"/>
    </row>
    <row r="67" spans="1:16" x14ac:dyDescent="0.3">
      <c r="B67"/>
      <c r="C67"/>
      <c r="D67"/>
      <c r="E67"/>
      <c r="F67"/>
      <c r="G67"/>
      <c r="I67" s="85"/>
      <c r="J67" s="85"/>
      <c r="L67"/>
      <c r="M67"/>
      <c r="N67"/>
      <c r="O67"/>
    </row>
    <row r="68" spans="1:16" x14ac:dyDescent="0.3">
      <c r="B68"/>
      <c r="C68"/>
      <c r="D68"/>
      <c r="E68"/>
      <c r="F68"/>
      <c r="G68"/>
      <c r="I68" s="85"/>
      <c r="J68" s="85"/>
      <c r="L68"/>
      <c r="M68"/>
      <c r="N68"/>
      <c r="O68"/>
    </row>
    <row r="69" spans="1:16" x14ac:dyDescent="0.3">
      <c r="B69"/>
      <c r="C69"/>
      <c r="D69"/>
      <c r="E69"/>
      <c r="F69"/>
      <c r="G69"/>
      <c r="I69" s="85"/>
      <c r="J69" s="85"/>
      <c r="L69"/>
      <c r="M69"/>
      <c r="N69"/>
      <c r="O69"/>
    </row>
    <row r="70" spans="1:16" x14ac:dyDescent="0.3">
      <c r="B70"/>
      <c r="C70"/>
      <c r="D70"/>
      <c r="E70"/>
      <c r="F70"/>
      <c r="G70"/>
      <c r="J70" s="85"/>
      <c r="L70"/>
      <c r="M70"/>
      <c r="N70"/>
      <c r="O70"/>
    </row>
    <row r="71" spans="1:16" x14ac:dyDescent="0.3">
      <c r="B71"/>
      <c r="C71"/>
      <c r="D71"/>
      <c r="E71"/>
      <c r="F71"/>
      <c r="G71"/>
      <c r="J71" s="85"/>
      <c r="L71"/>
      <c r="M71"/>
      <c r="N71"/>
      <c r="O71"/>
    </row>
  </sheetData>
  <mergeCells count="13">
    <mergeCell ref="G41:I41"/>
    <mergeCell ref="A21:O21"/>
    <mergeCell ref="A23:O23"/>
    <mergeCell ref="A25:O25"/>
    <mergeCell ref="A28:F28"/>
    <mergeCell ref="C32:D32"/>
    <mergeCell ref="G40:I40"/>
    <mergeCell ref="A5:O5"/>
    <mergeCell ref="A6:O6"/>
    <mergeCell ref="A7:O7"/>
    <mergeCell ref="A9:O9"/>
    <mergeCell ref="A14:O14"/>
    <mergeCell ref="A17:O17"/>
  </mergeCells>
  <printOptions horizontalCentered="1"/>
  <pageMargins left="0.19685039370078741" right="0.15748031496062992" top="1.299212598425197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6" ma:contentTypeDescription="Crear nuevo documento." ma:contentTypeScope="" ma:versionID="cef5194c2b536c7cf486403b7537f814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b06a8f63cc10d6ee65b271daa7cdbbc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D6C51778-1A14-4E61-B023-8741B8D2E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89452B-B182-40E8-AA64-9C9F3D7E37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02A90C-7FD6-45B9-AF3D-494DE7B3769F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6f1d2a94-10b3-4315-8e65-29e99209519a"/>
    <ds:schemaRef ds:uri="a5c77184-e583-448a-9313-172398034e82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 </vt:lpstr>
      <vt:lpstr>'Nomina Temporal 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2023-08-15T12:47:15Z</dcterms:created>
  <dcterms:modified xsi:type="dcterms:W3CDTF">2023-08-15T12:47:39Z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