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gorio Gonzalez\Desktop\"/>
    </mc:Choice>
  </mc:AlternateContent>
  <bookViews>
    <workbookView xWindow="0" yWindow="0" windowWidth="20490" windowHeight="7530"/>
  </bookViews>
  <sheets>
    <sheet name="Febrero Contratados 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D15" i="1"/>
  <c r="K14" i="1"/>
  <c r="J14" i="1"/>
  <c r="I14" i="1"/>
  <c r="H14" i="1"/>
  <c r="G14" i="1"/>
  <c r="E14" i="1" s="1"/>
  <c r="L14" i="1" s="1"/>
  <c r="K13" i="1"/>
  <c r="J13" i="1"/>
  <c r="I13" i="1"/>
  <c r="H13" i="1"/>
  <c r="G13" i="1"/>
  <c r="E13" i="1" s="1"/>
  <c r="L13" i="1" s="1"/>
  <c r="K12" i="1"/>
  <c r="J12" i="1"/>
  <c r="I12" i="1"/>
  <c r="H12" i="1"/>
  <c r="G12" i="1"/>
  <c r="K11" i="1"/>
  <c r="J11" i="1"/>
  <c r="I11" i="1"/>
  <c r="H11" i="1"/>
  <c r="G11" i="1"/>
  <c r="K10" i="1"/>
  <c r="J10" i="1"/>
  <c r="I10" i="1"/>
  <c r="H10" i="1"/>
  <c r="G10" i="1"/>
  <c r="K15" i="1" l="1"/>
  <c r="G15" i="1"/>
  <c r="E11" i="1"/>
  <c r="L11" i="1" s="1"/>
  <c r="H15" i="1"/>
  <c r="I15" i="1"/>
  <c r="E10" i="1"/>
  <c r="L10" i="1" s="1"/>
  <c r="J15" i="1"/>
  <c r="E12" i="1"/>
  <c r="L12" i="1" s="1"/>
  <c r="L15" i="1" l="1"/>
  <c r="E15" i="1"/>
</calcChain>
</file>

<file path=xl/sharedStrings.xml><?xml version="1.0" encoding="utf-8"?>
<sst xmlns="http://schemas.openxmlformats.org/spreadsheetml/2006/main" count="23" uniqueCount="23">
  <si>
    <t xml:space="preserve">NOMINA DE PAGO DEL PERSONAL CONTRATADO </t>
  </si>
  <si>
    <t xml:space="preserve">No. </t>
  </si>
  <si>
    <t>BENEFICIARIO</t>
  </si>
  <si>
    <t>CARGO</t>
  </si>
  <si>
    <t>SUELDO MENSUAL</t>
  </si>
  <si>
    <t xml:space="preserve">ISR </t>
  </si>
  <si>
    <t>INAVI</t>
  </si>
  <si>
    <t>AFP EMPLEADO</t>
  </si>
  <si>
    <t>SFS EMPLEADO</t>
  </si>
  <si>
    <t>SFS EMPLEADOR</t>
  </si>
  <si>
    <t>AFP EMPLEADOR</t>
  </si>
  <si>
    <t>RIESGO LABORAL</t>
  </si>
  <si>
    <t>SUELDO NETO</t>
  </si>
  <si>
    <t>Pedro Luis Gagoc Clerigo</t>
  </si>
  <si>
    <t xml:space="preserve">Director de Normas y Servicios </t>
  </si>
  <si>
    <t>Yovanny Portes Ramirez</t>
  </si>
  <si>
    <t>Conserje</t>
  </si>
  <si>
    <t>Victor Spencer De La Rosa Villanueva</t>
  </si>
  <si>
    <t>Encargado de Servicios Generales</t>
  </si>
  <si>
    <t>Laura Isabel Guzman Aybar</t>
  </si>
  <si>
    <t>Analista de Planificacion</t>
  </si>
  <si>
    <t>Gregorio Antonio Gonzalez Vargas</t>
  </si>
  <si>
    <t>Soporte Tecnico Informatico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</si>
</sst>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 applyFill="1" applyAlignment="1"/>
    <xf numFmtId="17" fontId="4" fillId="0" borderId="0" xfId="0" applyNumberFormat="1" applyFont="1" applyFill="1" applyAlignment="1"/>
    <xf numFmtId="0" fontId="5" fillId="0" borderId="0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164" fontId="6" fillId="0" borderId="5" xfId="1" applyFont="1" applyFill="1" applyBorder="1" applyAlignment="1"/>
    <xf numFmtId="164" fontId="7" fillId="0" borderId="5" xfId="1" applyFont="1" applyFill="1" applyBorder="1" applyAlignment="1"/>
    <xf numFmtId="164" fontId="7" fillId="0" borderId="6" xfId="1" applyFont="1" applyFill="1" applyBorder="1" applyAlignment="1"/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164" fontId="6" fillId="0" borderId="8" xfId="1" applyFont="1" applyFill="1" applyBorder="1" applyAlignment="1"/>
    <xf numFmtId="164" fontId="7" fillId="0" borderId="8" xfId="1" applyFont="1" applyFill="1" applyBorder="1" applyAlignment="1"/>
    <xf numFmtId="164" fontId="7" fillId="0" borderId="9" xfId="1" applyFont="1" applyFill="1" applyBorder="1" applyAlignment="1"/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164" fontId="6" fillId="0" borderId="11" xfId="1" applyFont="1" applyFill="1" applyBorder="1" applyAlignment="1"/>
    <xf numFmtId="164" fontId="7" fillId="0" borderId="11" xfId="1" applyFont="1" applyFill="1" applyBorder="1" applyAlignment="1"/>
    <xf numFmtId="164" fontId="7" fillId="0" borderId="12" xfId="1" applyFont="1" applyFill="1" applyBorder="1" applyAlignment="1"/>
    <xf numFmtId="0" fontId="5" fillId="0" borderId="0" xfId="0" applyFont="1" applyFill="1" applyBorder="1"/>
    <xf numFmtId="164" fontId="5" fillId="2" borderId="13" xfId="0" applyNumberFormat="1" applyFont="1" applyFill="1" applyBorder="1" applyAlignment="1"/>
    <xf numFmtId="164" fontId="5" fillId="2" borderId="14" xfId="0" applyNumberFormat="1" applyFont="1" applyFill="1" applyBorder="1" applyAlignment="1"/>
    <xf numFmtId="164" fontId="5" fillId="2" borderId="15" xfId="0" applyNumberFormat="1" applyFont="1" applyFill="1" applyBorder="1" applyAlignment="1"/>
    <xf numFmtId="0" fontId="6" fillId="0" borderId="0" xfId="0" applyFont="1" applyFill="1"/>
    <xf numFmtId="164" fontId="4" fillId="0" borderId="0" xfId="0" applyNumberFormat="1" applyFont="1" applyFill="1" applyBorder="1" applyAlignment="1">
      <alignment horizontal="center"/>
    </xf>
    <xf numFmtId="17" fontId="5" fillId="0" borderId="0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540310</xdr:colOff>
      <xdr:row>0</xdr:row>
      <xdr:rowOff>105709</xdr:rowOff>
    </xdr:from>
    <xdr:to>
      <xdr:col>6</xdr:col>
      <xdr:colOff>939800</xdr:colOff>
      <xdr:row>4</xdr:row>
      <xdr:rowOff>105709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06B63348-CAC2-4A69-AFFC-8C94A726251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9310" y="105709"/>
          <a:ext cx="2367990" cy="825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tabSelected="1" view="pageBreakPreview" zoomScale="60" zoomScaleNormal="85" workbookViewId="0">
      <selection activeCell="A6" sqref="A6:L6"/>
    </sheetView>
  </sheetViews>
  <sheetFormatPr baseColWidth="10" defaultRowHeight="15" x14ac:dyDescent="0.25"/>
  <cols>
    <col min="1" max="1" width="5" bestFit="1" customWidth="1"/>
    <col min="2" max="2" width="44" bestFit="1" customWidth="1"/>
    <col min="3" max="3" width="40.42578125" bestFit="1" customWidth="1"/>
    <col min="4" max="4" width="19.140625" bestFit="1" customWidth="1"/>
    <col min="5" max="5" width="17" customWidth="1"/>
    <col min="6" max="6" width="12.7109375" customWidth="1"/>
    <col min="7" max="8" width="23.42578125" bestFit="1" customWidth="1"/>
    <col min="9" max="10" width="25.42578125" bestFit="1" customWidth="1"/>
    <col min="11" max="11" width="15.42578125" bestFit="1" customWidth="1"/>
    <col min="12" max="12" width="21.5703125" bestFit="1" customWidth="1"/>
  </cols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 x14ac:dyDescent="0.25">
      <c r="A5" s="2"/>
      <c r="B5" s="2"/>
      <c r="C5" s="3"/>
      <c r="D5" s="3"/>
      <c r="E5" s="4"/>
      <c r="F5" s="3"/>
      <c r="G5" s="3"/>
      <c r="H5" s="3"/>
      <c r="I5" s="3"/>
      <c r="J5" s="2"/>
      <c r="K5" s="2"/>
      <c r="L5" s="2"/>
    </row>
    <row r="6" spans="1:12" ht="15.75" x14ac:dyDescent="0.25">
      <c r="A6" s="30" t="s">
        <v>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15.75" x14ac:dyDescent="0.25">
      <c r="A7" s="31">
        <v>42767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6.5" thickBot="1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32.25" thickBot="1" x14ac:dyDescent="0.3">
      <c r="A9" s="6" t="s">
        <v>1</v>
      </c>
      <c r="B9" s="7" t="s">
        <v>2</v>
      </c>
      <c r="C9" s="7" t="s">
        <v>3</v>
      </c>
      <c r="D9" s="8" t="s">
        <v>4</v>
      </c>
      <c r="E9" s="7" t="s">
        <v>5</v>
      </c>
      <c r="F9" s="7" t="s">
        <v>6</v>
      </c>
      <c r="G9" s="7" t="s">
        <v>7</v>
      </c>
      <c r="H9" s="7" t="s">
        <v>8</v>
      </c>
      <c r="I9" s="7" t="s">
        <v>9</v>
      </c>
      <c r="J9" s="7" t="s">
        <v>10</v>
      </c>
      <c r="K9" s="8" t="s">
        <v>11</v>
      </c>
      <c r="L9" s="9" t="s">
        <v>12</v>
      </c>
    </row>
    <row r="10" spans="1:12" ht="15.75" x14ac:dyDescent="0.25">
      <c r="A10" s="10">
        <v>1</v>
      </c>
      <c r="B10" s="11" t="s">
        <v>13</v>
      </c>
      <c r="C10" s="11" t="s">
        <v>14</v>
      </c>
      <c r="D10" s="12">
        <v>150000</v>
      </c>
      <c r="E10" s="12">
        <f>ROUND(IF(((D10-G10-H10)&gt;34685.01)*((D10-G10-H10)&lt;52027.43),(((D10-G10-H10)-34685.01)*0.15),+IF(((D10-G10-H10)&gt;52027.43)*((D10-G10-H10)&lt;72260.26),((((D10-G10-H10)-52027.43)*0.2)+2601.33),+IF((D10-G10-H10)&gt;72260.26,(((D10-G10-H10)-72260.26)*25%)+6648,0))),2)</f>
        <v>24257.71</v>
      </c>
      <c r="F10" s="12">
        <v>25</v>
      </c>
      <c r="G10" s="12">
        <f>ROUND(IF((D10)&gt;(9855*20),((9855*20)*0.0287),(D10)*0.0287),2)</f>
        <v>4305</v>
      </c>
      <c r="H10" s="12">
        <f>ROUND(IF((D10)&gt;(9855*10),((9855*10)*0.0304),(D10)*0.0304),2)</f>
        <v>2995.92</v>
      </c>
      <c r="I10" s="12">
        <f>ROUND(IF((D10)&gt;(9855*10),((9855*10)*0.0709),(D10)*0.0709),2)</f>
        <v>6987.2</v>
      </c>
      <c r="J10" s="12">
        <f>ROUND(IF((D10)&gt;(9855*20),((9855*20)*0.071),(D10)*0.071),2)</f>
        <v>10650</v>
      </c>
      <c r="K10" s="13">
        <f>+ROUND(IF(D10&gt;(9855*4),((9855*4)*0.011),D10*0.011),2)</f>
        <v>433.62</v>
      </c>
      <c r="L10" s="14">
        <f>+D10-E10-F10-G10-H10</f>
        <v>118416.37000000001</v>
      </c>
    </row>
    <row r="11" spans="1:12" ht="15.75" x14ac:dyDescent="0.25">
      <c r="A11" s="15">
        <v>2</v>
      </c>
      <c r="B11" s="16" t="s">
        <v>15</v>
      </c>
      <c r="C11" s="16" t="s">
        <v>16</v>
      </c>
      <c r="D11" s="17">
        <v>15000</v>
      </c>
      <c r="E11" s="17">
        <f t="shared" ref="E11:E14" si="0">ROUND(IF(((D11-G11-H11)&gt;34685.01)*((D11-G11-H11)&lt;52027.43),(((D11-G11-H11)-34685.01)*0.15),+IF(((D11-G11-H11)&gt;52027.43)*((D11-G11-H11)&lt;72260.26),((((D11-G11-H11)-52027.43)*0.2)+2601.33),+IF((D11-G11-H11)&gt;72260.26,(((D11-G11-H11)-72260.26)*25%)+6648,0))),2)</f>
        <v>0</v>
      </c>
      <c r="F11" s="17">
        <v>25</v>
      </c>
      <c r="G11" s="17">
        <f>ROUND(IF((D11)&gt;(9855*20),((9855*20)*0.0287),(D11)*0.0287),2)</f>
        <v>430.5</v>
      </c>
      <c r="H11" s="17">
        <f>ROUND(IF((D11)&gt;(9855*10),((9855*10)*0.0304),(D11)*0.0304),2)</f>
        <v>456</v>
      </c>
      <c r="I11" s="17">
        <f>ROUND(IF((D11)&gt;(9855*10),((9855*10)*0.0709),(D11)*0.0709),2)</f>
        <v>1063.5</v>
      </c>
      <c r="J11" s="17">
        <f>ROUND(IF((D11)&gt;(9855*20),((9855*20)*0.071),(D11)*0.071),2)</f>
        <v>1065</v>
      </c>
      <c r="K11" s="18">
        <f>+ROUND(IF(D11&gt;(9855*4),((9855*4)*0.011),D11*0.011),2)</f>
        <v>165</v>
      </c>
      <c r="L11" s="19">
        <f>+D11-E11-F11-G11-H11</f>
        <v>14088.5</v>
      </c>
    </row>
    <row r="12" spans="1:12" ht="15.75" x14ac:dyDescent="0.25">
      <c r="A12" s="15">
        <v>3</v>
      </c>
      <c r="B12" s="16" t="s">
        <v>17</v>
      </c>
      <c r="C12" s="16" t="s">
        <v>18</v>
      </c>
      <c r="D12" s="17">
        <v>50000</v>
      </c>
      <c r="E12" s="17">
        <f t="shared" si="0"/>
        <v>1854</v>
      </c>
      <c r="F12" s="17">
        <v>25</v>
      </c>
      <c r="G12" s="17">
        <f>ROUND(IF((D12)&gt;(9855*20),((9855*20)*0.0287),(D12)*0.0287),2)</f>
        <v>1435</v>
      </c>
      <c r="H12" s="17">
        <f>ROUND(IF((D12)&gt;(9855*10),((9855*10)*0.0304),(D12)*0.0304),2)</f>
        <v>1520</v>
      </c>
      <c r="I12" s="17">
        <f>ROUND(IF((D12)&gt;(9855*10),((9855*10)*0.0709),(D12)*0.0709),2)</f>
        <v>3545</v>
      </c>
      <c r="J12" s="17">
        <f>ROUND(IF((D12)&gt;(9855*20),((9855*20)*0.071),(D12)*0.071),2)</f>
        <v>3550</v>
      </c>
      <c r="K12" s="18">
        <f>+ROUND(IF(D12&gt;(9855*4),((9855*4)*0.011),D12*0.011),2)</f>
        <v>433.62</v>
      </c>
      <c r="L12" s="19">
        <f>+D12-E12-F12-G12-H12</f>
        <v>45166</v>
      </c>
    </row>
    <row r="13" spans="1:12" ht="15.75" x14ac:dyDescent="0.25">
      <c r="A13" s="15">
        <v>4</v>
      </c>
      <c r="B13" s="16" t="s">
        <v>19</v>
      </c>
      <c r="C13" s="16" t="s">
        <v>20</v>
      </c>
      <c r="D13" s="17">
        <v>50000</v>
      </c>
      <c r="E13" s="17">
        <f t="shared" si="0"/>
        <v>1854</v>
      </c>
      <c r="F13" s="17">
        <v>25</v>
      </c>
      <c r="G13" s="17">
        <f t="shared" ref="G13:G14" si="1">ROUND(IF((D13)&gt;(9855*20),((9855*20)*0.0287),(D13)*0.0287),2)</f>
        <v>1435</v>
      </c>
      <c r="H13" s="17">
        <f t="shared" ref="H13:H14" si="2">ROUND(IF((D13)&gt;(9855*10),((9855*10)*0.0304),(D13)*0.0304),2)</f>
        <v>1520</v>
      </c>
      <c r="I13" s="17">
        <f t="shared" ref="I13:I14" si="3">ROUND(IF((D13)&gt;(9855*10),((9855*10)*0.0709),(D13)*0.0709),2)</f>
        <v>3545</v>
      </c>
      <c r="J13" s="17">
        <f t="shared" ref="J13:J14" si="4">ROUND(IF((D13)&gt;(9855*20),((9855*20)*0.071),(D13)*0.071),2)</f>
        <v>3550</v>
      </c>
      <c r="K13" s="18">
        <f t="shared" ref="K13:K14" si="5">+ROUND(IF(D13&gt;(9855*4),((9855*4)*0.011),D13*0.011),2)</f>
        <v>433.62</v>
      </c>
      <c r="L13" s="19">
        <f>+D13-E13-F13-G13-H13</f>
        <v>45166</v>
      </c>
    </row>
    <row r="14" spans="1:12" ht="16.5" thickBot="1" x14ac:dyDescent="0.3">
      <c r="A14" s="20">
        <v>5</v>
      </c>
      <c r="B14" s="21" t="s">
        <v>21</v>
      </c>
      <c r="C14" s="21" t="s">
        <v>22</v>
      </c>
      <c r="D14" s="22">
        <v>30000</v>
      </c>
      <c r="E14" s="22">
        <f t="shared" si="0"/>
        <v>0</v>
      </c>
      <c r="F14" s="22">
        <v>25</v>
      </c>
      <c r="G14" s="22">
        <f t="shared" si="1"/>
        <v>861</v>
      </c>
      <c r="H14" s="22">
        <f t="shared" si="2"/>
        <v>912</v>
      </c>
      <c r="I14" s="22">
        <f t="shared" si="3"/>
        <v>2127</v>
      </c>
      <c r="J14" s="22">
        <f t="shared" si="4"/>
        <v>2130</v>
      </c>
      <c r="K14" s="23">
        <f t="shared" si="5"/>
        <v>330</v>
      </c>
      <c r="L14" s="24">
        <f>+D14-E14-F14-G14-H14</f>
        <v>28202</v>
      </c>
    </row>
    <row r="15" spans="1:12" ht="16.5" thickBot="1" x14ac:dyDescent="0.3">
      <c r="A15" s="25"/>
      <c r="B15" s="25"/>
      <c r="C15" s="25"/>
      <c r="D15" s="26">
        <f>SUM(D10:D14)</f>
        <v>295000</v>
      </c>
      <c r="E15" s="27">
        <f>SUM(E10:E14)</f>
        <v>27965.71</v>
      </c>
      <c r="F15" s="27">
        <f t="shared" ref="F15:L15" si="6">SUM(F10:F14)</f>
        <v>125</v>
      </c>
      <c r="G15" s="27">
        <f t="shared" si="6"/>
        <v>8466.5</v>
      </c>
      <c r="H15" s="27">
        <f t="shared" si="6"/>
        <v>7403.92</v>
      </c>
      <c r="I15" s="27">
        <f t="shared" si="6"/>
        <v>17267.7</v>
      </c>
      <c r="J15" s="27">
        <f t="shared" si="6"/>
        <v>20945</v>
      </c>
      <c r="K15" s="27">
        <f t="shared" si="6"/>
        <v>1795.8600000000001</v>
      </c>
      <c r="L15" s="28">
        <f t="shared" si="6"/>
        <v>251038.87</v>
      </c>
    </row>
    <row r="16" spans="1:12" ht="15.75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</sheetData>
  <mergeCells count="2">
    <mergeCell ref="A6:L6"/>
    <mergeCell ref="A7:L7"/>
  </mergeCells>
  <pageMargins left="0.25" right="0.25" top="0.75" bottom="0.75" header="0.3" footer="0.3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Contratados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Gregorio Gonzalez</cp:lastModifiedBy>
  <cp:lastPrinted>2017-03-03T16:48:03Z</cp:lastPrinted>
  <dcterms:created xsi:type="dcterms:W3CDTF">2017-03-03T15:54:41Z</dcterms:created>
  <dcterms:modified xsi:type="dcterms:W3CDTF">2017-12-27T12:51:14Z</dcterms:modified>
</cp:coreProperties>
</file>