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Diciembre Contratad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G14" i="1"/>
  <c r="E14" i="1"/>
  <c r="M13" i="1"/>
  <c r="L13" i="1"/>
  <c r="K13" i="1"/>
  <c r="J13" i="1"/>
  <c r="I13" i="1"/>
  <c r="H13" i="1"/>
  <c r="F13" i="1" s="1"/>
  <c r="O13" i="1" s="1"/>
  <c r="M12" i="1"/>
  <c r="L12" i="1"/>
  <c r="K12" i="1"/>
  <c r="J12" i="1"/>
  <c r="I12" i="1"/>
  <c r="H12" i="1"/>
  <c r="F12" i="1" s="1"/>
  <c r="O12" i="1" s="1"/>
  <c r="L11" i="1"/>
  <c r="K11" i="1"/>
  <c r="K14" i="1" s="1"/>
  <c r="J11" i="1"/>
  <c r="J14" i="1" s="1"/>
  <c r="I11" i="1"/>
  <c r="I14" i="1" s="1"/>
  <c r="H11" i="1"/>
  <c r="F11" i="1"/>
  <c r="O11" i="1" s="1"/>
  <c r="H14" i="1" l="1"/>
  <c r="L14" i="1"/>
  <c r="O14" i="1"/>
  <c r="F14" i="1"/>
</calcChain>
</file>

<file path=xl/sharedStrings.xml><?xml version="1.0" encoding="utf-8"?>
<sst xmlns="http://schemas.openxmlformats.org/spreadsheetml/2006/main" count="27" uniqueCount="25">
  <si>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</si>
  <si>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</si>
  <si>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</si>
  <si>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</si>
  <si>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</si>
  <si>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</si>
  <si>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</si>
  <si>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</si>
  <si>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</si>
  <si>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</si>
  <si>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</si>
  <si>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</si>
  <si>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</si>
  <si>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</si>
  <si>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</si>
  <si>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Asesor </t>
  </si>
  <si>
    <t xml:space="preserve">Contratrado </t>
  </si>
  <si>
    <t>-</t>
  </si>
  <si>
    <t xml:space="preserve">Analista Territorial </t>
  </si>
  <si>
    <t>Conserje</t>
  </si>
  <si>
    <t xml:space="preserve">NÓMINA DE PAGO DEL PERSONAL CONTRATADO </t>
  </si>
  <si>
    <t>Mes: Diciembre 2017</t>
  </si>
  <si>
    <t xml:space="preserve">Karen Gissell Medina Hidalgo </t>
  </si>
  <si>
    <t>Yovanny Portes Ramírez</t>
  </si>
  <si>
    <t>Pedro Luis Gagoc Clérigo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</si>
</sst>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43" fontId="6" fillId="0" borderId="8" xfId="1" applyFont="1" applyFill="1" applyBorder="1" applyAlignment="1"/>
    <xf numFmtId="43" fontId="6" fillId="0" borderId="7" xfId="1" applyFont="1" applyFill="1" applyBorder="1" applyAlignment="1"/>
    <xf numFmtId="43" fontId="7" fillId="0" borderId="7" xfId="1" applyFont="1" applyFill="1" applyBorder="1" applyAlignment="1"/>
    <xf numFmtId="4" fontId="8" fillId="0" borderId="7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7" fillId="0" borderId="9" xfId="1" applyFont="1" applyFill="1" applyBorder="1" applyAlignment="1"/>
    <xf numFmtId="43" fontId="6" fillId="0" borderId="8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7" fillId="0" borderId="10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43" fontId="6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43" fontId="6" fillId="0" borderId="7" xfId="1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3" fontId="5" fillId="2" borderId="12" xfId="0" applyNumberFormat="1" applyFont="1" applyFill="1" applyBorder="1" applyAlignment="1"/>
    <xf numFmtId="43" fontId="5" fillId="2" borderId="11" xfId="0" applyNumberFormat="1" applyFont="1" applyFill="1" applyBorder="1" applyAlignment="1"/>
    <xf numFmtId="43" fontId="5" fillId="2" borderId="13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224518</xdr:colOff>
      <xdr:row>0</xdr:row>
      <xdr:rowOff>81643</xdr:rowOff>
    </xdr:from>
    <xdr:to>
      <xdr:col>8</xdr:col>
      <xdr:colOff>353786</xdr:colOff>
      <xdr:row>4</xdr:row>
      <xdr:rowOff>95250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3B5F811-6D72-4AB5-BAA7-C7351A74AD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268" y="81643"/>
          <a:ext cx="2047875" cy="993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5.85546875" bestFit="1" customWidth="1"/>
    <col min="2" max="2" width="35.85546875" bestFit="1" customWidth="1"/>
    <col min="3" max="3" width="23.85546875" style="47" bestFit="1" customWidth="1"/>
    <col min="4" max="4" width="15.7109375" style="47" bestFit="1" customWidth="1"/>
    <col min="5" max="5" width="22.5703125" bestFit="1" customWidth="1"/>
    <col min="6" max="6" width="14.42578125" bestFit="1" customWidth="1"/>
    <col min="7" max="7" width="9.42578125" bestFit="1" customWidth="1"/>
    <col min="8" max="8" width="19.28515625" bestFit="1" customWidth="1"/>
    <col min="9" max="9" width="18.7109375" bestFit="1" customWidth="1"/>
    <col min="10" max="10" width="20.28515625" bestFit="1" customWidth="1"/>
    <col min="11" max="11" width="20.85546875" bestFit="1" customWidth="1"/>
    <col min="12" max="12" width="21.140625" bestFit="1" customWidth="1"/>
    <col min="13" max="13" width="21.5703125" bestFit="1" customWidth="1"/>
    <col min="15" max="15" width="17.28515625" bestFit="1" customWidth="1"/>
  </cols>
  <sheetData>
    <row r="1" spans="1:15" ht="18.75" x14ac:dyDescent="0.3">
      <c r="A1" s="1"/>
      <c r="B1" s="1"/>
      <c r="C1" s="43"/>
      <c r="D1" s="4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2"/>
      <c r="B2" s="2"/>
      <c r="C2" s="43"/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2"/>
      <c r="B3" s="2"/>
      <c r="C3" s="43"/>
      <c r="D3" s="48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x14ac:dyDescent="0.3">
      <c r="A4" s="2"/>
      <c r="B4" s="2"/>
      <c r="C4" s="43"/>
      <c r="D4" s="43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3"/>
      <c r="B5" s="3"/>
      <c r="C5" s="44"/>
      <c r="D5" s="44"/>
      <c r="E5" s="4"/>
      <c r="F5" s="5"/>
      <c r="G5" s="4"/>
      <c r="H5" s="4"/>
      <c r="I5" s="4"/>
      <c r="J5" s="4"/>
      <c r="K5" s="3"/>
      <c r="L5" s="3"/>
      <c r="M5" s="3"/>
      <c r="N5" s="3"/>
      <c r="O5" s="3"/>
    </row>
    <row r="6" spans="1:15" ht="18" x14ac:dyDescent="0.25">
      <c r="A6" s="6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.75" x14ac:dyDescent="0.3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9.5" thickBot="1" x14ac:dyDescent="0.35">
      <c r="A9" s="9"/>
      <c r="B9" s="9"/>
      <c r="C9" s="45"/>
      <c r="D9" s="45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.75" x14ac:dyDescent="0.3">
      <c r="A10" s="10" t="s">
        <v>0</v>
      </c>
      <c r="B10" s="11" t="s">
        <v>1</v>
      </c>
      <c r="C10" s="11" t="s">
        <v>2</v>
      </c>
      <c r="D10" s="12" t="s">
        <v>3</v>
      </c>
      <c r="E10" s="13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5" t="s">
        <v>12</v>
      </c>
      <c r="N10" s="16" t="s">
        <v>13</v>
      </c>
      <c r="O10" s="17" t="s">
        <v>14</v>
      </c>
    </row>
    <row r="11" spans="1:15" ht="18.75" x14ac:dyDescent="0.3">
      <c r="A11" s="18">
        <v>1</v>
      </c>
      <c r="B11" s="19" t="s">
        <v>24</v>
      </c>
      <c r="C11" s="18" t="s">
        <v>15</v>
      </c>
      <c r="D11" s="49" t="s">
        <v>16</v>
      </c>
      <c r="E11" s="20">
        <v>110000</v>
      </c>
      <c r="F11" s="21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14457.69</v>
      </c>
      <c r="G11" s="21">
        <v>25</v>
      </c>
      <c r="H11" s="21">
        <f>ROUND(IF((E11)&gt;(11137*20),((11137*20)*0.0287),(E11)*0.0287),2)</f>
        <v>3157</v>
      </c>
      <c r="I11" s="21">
        <f>ROUND(IF((E11)&gt;(11137*10),((11137*10)*0.0304),(E11)*0.0304),2)</f>
        <v>3344</v>
      </c>
      <c r="J11" s="21">
        <f>ROUND(IF((E11)&gt;(11137*10),((11137*10)*0.0709),(E11)*0.0709),2)</f>
        <v>7799</v>
      </c>
      <c r="K11" s="21">
        <f>ROUND(IF((E11)&gt;(11137*20),((11137*20)*0.071),(E11)*0.071),2)</f>
        <v>7810</v>
      </c>
      <c r="L11" s="22">
        <f>+ROUND(IF(E11&gt;(11137*4),((11137*4)*0.011),E11*0.011),2)</f>
        <v>490.03</v>
      </c>
      <c r="M11" s="23">
        <v>4023.2</v>
      </c>
      <c r="N11" s="24" t="s">
        <v>17</v>
      </c>
      <c r="O11" s="25">
        <f>+E11-F11-G11-H11-I11-M11</f>
        <v>84993.11</v>
      </c>
    </row>
    <row r="12" spans="1:15" ht="18.75" x14ac:dyDescent="0.3">
      <c r="A12" s="18">
        <v>2</v>
      </c>
      <c r="B12" s="19" t="s">
        <v>22</v>
      </c>
      <c r="C12" s="18" t="s">
        <v>18</v>
      </c>
      <c r="D12" s="49" t="s">
        <v>16</v>
      </c>
      <c r="E12" s="26">
        <v>50000</v>
      </c>
      <c r="F12" s="27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1854</v>
      </c>
      <c r="G12" s="27">
        <v>25</v>
      </c>
      <c r="H12" s="28">
        <f t="shared" ref="H12" si="0">ROUND(IF((E12)&gt;(11137*20),((11137*20)*0.0287),(E12)*0.0287),2)</f>
        <v>1435</v>
      </c>
      <c r="I12" s="28">
        <f t="shared" ref="I12" si="1">ROUND(IF((E12)&gt;(11137*10),((11137*10)*0.0304),(E12)*0.0304),2)</f>
        <v>1520</v>
      </c>
      <c r="J12" s="28">
        <f t="shared" ref="J12" si="2">ROUND(IF((E12)&gt;(11137*10),((11137*10)*0.0709),(E12)*0.0709),2)</f>
        <v>3545</v>
      </c>
      <c r="K12" s="28">
        <f t="shared" ref="K12" si="3">ROUND(IF((E12)&gt;(11137*20),((11137*20)*0.071),(E12)*0.071),2)</f>
        <v>3550</v>
      </c>
      <c r="L12" s="29">
        <f t="shared" ref="L12" si="4">+ROUND(IF(E12&gt;(11137*4),((11137*4)*0.011),E12*0.011),2)</f>
        <v>490.03</v>
      </c>
      <c r="M12" s="30">
        <f>-N19</f>
        <v>0</v>
      </c>
      <c r="N12" s="31"/>
      <c r="O12" s="32">
        <f t="shared" ref="O12" si="5">+E12-F12-G12-H12-I12-M12-N12</f>
        <v>45166</v>
      </c>
    </row>
    <row r="13" spans="1:15" ht="19.5" thickBot="1" x14ac:dyDescent="0.35">
      <c r="A13" s="33">
        <v>3</v>
      </c>
      <c r="B13" s="34" t="s">
        <v>23</v>
      </c>
      <c r="C13" s="33" t="s">
        <v>19</v>
      </c>
      <c r="D13" s="50" t="s">
        <v>16</v>
      </c>
      <c r="E13" s="20">
        <v>15000</v>
      </c>
      <c r="F13" s="21">
        <f>ROUND(IF(((E13-H13-I13)&gt;34685.01)*((E13-H13-I13)&lt;52027.43),(((E13-H13-I13)-34685.01)*0.15),+IF(((E13-H13-I13)&gt;52027.43)*((E13-H13-I13)&lt;72260.26),((((E13-H13-I13)-52027.43)*0.2)+2601.33),+IF((E13-H13-I13)&gt;72260.26,(((E13-H13-I13)-72260.26)*25%)+6648,0))),2)</f>
        <v>0</v>
      </c>
      <c r="G13" s="21">
        <v>25</v>
      </c>
      <c r="H13" s="21">
        <f>ROUND(IF((E13)&gt;(11137*20),((11137*20)*0.0287),(E13)*0.0287),2)</f>
        <v>430.5</v>
      </c>
      <c r="I13" s="21">
        <f>ROUND(IF((E13)&gt;(11137*10),((11137*10)*0.0304),(E13)*0.0304),2)</f>
        <v>456</v>
      </c>
      <c r="J13" s="21">
        <f>ROUND(IF((E13)&gt;(11137*10),((11137*10)*0.0709),(E13)*0.0709),2)</f>
        <v>1063.5</v>
      </c>
      <c r="K13" s="21">
        <f>ROUND(IF((E13)&gt;(11137*20),((11137*20)*0.071),(E13)*0.071),2)</f>
        <v>1065</v>
      </c>
      <c r="L13" s="22">
        <f>+ROUND(IF(E13&gt;(11137*4),((11137*4)*0.011),E13*0.011),2)</f>
        <v>165</v>
      </c>
      <c r="M13" s="35">
        <f>-O19</f>
        <v>0</v>
      </c>
      <c r="N13" s="30"/>
      <c r="O13" s="25">
        <f>+E13-F13-G13-H13-I13-N13</f>
        <v>14088.5</v>
      </c>
    </row>
    <row r="14" spans="1:15" ht="19.5" thickBot="1" x14ac:dyDescent="0.35">
      <c r="A14" s="36"/>
      <c r="B14" s="36"/>
      <c r="C14" s="45"/>
      <c r="D14" s="37"/>
      <c r="E14" s="38">
        <f t="shared" ref="E14:L14" si="6">SUM(E11:E13)</f>
        <v>175000</v>
      </c>
      <c r="F14" s="39">
        <f t="shared" si="6"/>
        <v>16311.69</v>
      </c>
      <c r="G14" s="39">
        <f t="shared" si="6"/>
        <v>75</v>
      </c>
      <c r="H14" s="39">
        <f t="shared" si="6"/>
        <v>5022.5</v>
      </c>
      <c r="I14" s="39">
        <f t="shared" si="6"/>
        <v>5320</v>
      </c>
      <c r="J14" s="39">
        <f t="shared" si="6"/>
        <v>12407.5</v>
      </c>
      <c r="K14" s="39">
        <f t="shared" si="6"/>
        <v>12425</v>
      </c>
      <c r="L14" s="39">
        <f t="shared" si="6"/>
        <v>1145.06</v>
      </c>
      <c r="M14" s="39">
        <f>M11</f>
        <v>4023.2</v>
      </c>
      <c r="N14" s="39">
        <f>+N13</f>
        <v>0</v>
      </c>
      <c r="O14" s="40">
        <f>SUM(O11:O13)</f>
        <v>144247.60999999999</v>
      </c>
    </row>
    <row r="15" spans="1:15" ht="18.75" x14ac:dyDescent="0.3">
      <c r="A15" s="41"/>
      <c r="B15" s="41"/>
      <c r="C15" s="46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</sheetData>
  <mergeCells count="3">
    <mergeCell ref="A6:O6"/>
    <mergeCell ref="A7:O7"/>
    <mergeCell ref="A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Contratados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2017-12-04T14:07:53Z</dcterms:created>
  <dcterms:modified xsi:type="dcterms:W3CDTF">2017-12-04T14:10:44Z</dcterms:modified>
</cp:coreProperties>
</file>