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j.yens\Desktop\"/>
    </mc:Choice>
  </mc:AlternateContent>
  <xr:revisionPtr revIDLastSave="0" documentId="13_ncr:1_{EB66C502-E9B4-4207-9BD2-CC4E700D082D}" xr6:coauthVersionLast="36" xr6:coauthVersionMax="36" xr10:uidLastSave="{00000000-0000-0000-0000-000000000000}"/>
  <bookViews>
    <workbookView xWindow="0" yWindow="0" windowWidth="28800" windowHeight="12105" xr2:uid="{03ECCEDC-492A-43D8-9912-0A4EFC79FD42}"/>
  </bookViews>
  <sheets>
    <sheet name="Hoja1" sheetId="1" r:id="rId1"/>
  </sheets>
  <definedNames>
    <definedName name="DistritoList">#REF!</definedName>
    <definedName name="MunicipioColumn">#REF!</definedName>
    <definedName name="MunicipioList">#REF!</definedName>
    <definedName name="MunicipioStart">#REF!</definedName>
    <definedName name="ProvinciaColumn">#REF!</definedName>
    <definedName name="ProvinciaList">#REF!</definedName>
    <definedName name="ProvinciaStart">#REF!</definedName>
    <definedName name="RegionColumn">#REF!</definedName>
    <definedName name="RegionList">#REF!</definedName>
    <definedName name="RegionStart">#REF!</definedName>
    <definedName name="TotalEstColumnName">Hoja1!$E:$E</definedName>
    <definedName name="TotalEstColumnValue">Hoja1!$F:$F</definedName>
    <definedName name="TotalEstLabel">#REF!</definedName>
    <definedName name="UnidadesList">#REF!</definedName>
    <definedName name="UNSPSCCode">#REF!</definedName>
    <definedName name="UNSPSCDe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8" i="1" l="1"/>
  <c r="C656" i="1"/>
  <c r="C647" i="1"/>
  <c r="C645" i="1"/>
  <c r="C636" i="1"/>
  <c r="C634" i="1"/>
  <c r="C625" i="1"/>
  <c r="C623" i="1"/>
  <c r="C614" i="1"/>
  <c r="C612" i="1"/>
  <c r="C589" i="1"/>
  <c r="C587" i="1"/>
  <c r="C576" i="1"/>
  <c r="C574" i="1"/>
  <c r="C565" i="1"/>
  <c r="C563" i="1"/>
  <c r="C554" i="1"/>
  <c r="C552" i="1"/>
  <c r="C543" i="1"/>
  <c r="C541" i="1"/>
  <c r="C532" i="1"/>
  <c r="C530" i="1"/>
  <c r="C521" i="1"/>
  <c r="C519" i="1"/>
  <c r="C508" i="1"/>
  <c r="C506" i="1"/>
  <c r="C496" i="1"/>
  <c r="C494" i="1"/>
  <c r="C469" i="1"/>
  <c r="C467" i="1"/>
  <c r="C440" i="1"/>
  <c r="C438" i="1"/>
  <c r="C420" i="1"/>
  <c r="C418" i="1"/>
  <c r="C405" i="1"/>
  <c r="C403" i="1"/>
  <c r="C394" i="1"/>
  <c r="C392" i="1"/>
  <c r="C371" i="1"/>
  <c r="C369" i="1"/>
  <c r="C356" i="1"/>
  <c r="C354" i="1"/>
  <c r="C342" i="1"/>
  <c r="C340" i="1"/>
  <c r="C326" i="1"/>
  <c r="C324" i="1"/>
  <c r="C315" i="1"/>
  <c r="C313" i="1"/>
  <c r="C295" i="1"/>
  <c r="C293" i="1"/>
  <c r="C253" i="1"/>
  <c r="C251" i="1"/>
  <c r="C242" i="1"/>
  <c r="C240" i="1"/>
  <c r="C224" i="1"/>
  <c r="C222" i="1"/>
  <c r="C208" i="1"/>
  <c r="C206" i="1"/>
  <c r="C197" i="1"/>
  <c r="C195" i="1"/>
  <c r="C186" i="1"/>
  <c r="C184" i="1"/>
  <c r="C173" i="1"/>
  <c r="C171" i="1"/>
  <c r="C162" i="1"/>
  <c r="C160" i="1"/>
  <c r="C136" i="1"/>
  <c r="C134" i="1"/>
  <c r="C108" i="1"/>
  <c r="C106" i="1"/>
  <c r="C92" i="1"/>
  <c r="C90" i="1"/>
  <c r="C81" i="1"/>
  <c r="C79" i="1"/>
  <c r="C61" i="1"/>
  <c r="C59" i="1"/>
  <c r="C19" i="1"/>
  <c r="C17" i="1"/>
  <c r="B3" i="1"/>
  <c r="F628" i="1"/>
  <c r="B617" i="1"/>
  <c r="F605" i="1"/>
  <c r="F602" i="1"/>
  <c r="F599" i="1"/>
  <c r="F596" i="1"/>
  <c r="F593" i="1"/>
  <c r="B579" i="1"/>
  <c r="F524" i="1"/>
  <c r="B513" i="1"/>
  <c r="B487" i="1"/>
  <c r="B484" i="1"/>
  <c r="B481" i="1"/>
  <c r="B478" i="1"/>
  <c r="B475" i="1"/>
  <c r="B472" i="1"/>
  <c r="F460" i="1"/>
  <c r="F457" i="1"/>
  <c r="F454" i="1"/>
  <c r="F451" i="1"/>
  <c r="F448" i="1"/>
  <c r="F445" i="1"/>
  <c r="B431" i="1"/>
  <c r="B428" i="1"/>
  <c r="B425" i="1"/>
  <c r="F384" i="1"/>
  <c r="F381" i="1"/>
  <c r="F375" i="1"/>
  <c r="B361" i="1"/>
  <c r="F346" i="1"/>
  <c r="B332" i="1"/>
  <c r="F276" i="1"/>
  <c r="F267" i="1"/>
  <c r="F261" i="1"/>
  <c r="F229" i="1"/>
  <c r="B215" i="1"/>
  <c r="B212" i="1"/>
  <c r="B189" i="1"/>
  <c r="F148" i="1"/>
  <c r="F142" i="1"/>
  <c r="B128" i="1"/>
  <c r="B122" i="1"/>
  <c r="B113" i="1"/>
  <c r="F98" i="1"/>
  <c r="F95" i="1"/>
  <c r="F72" i="1"/>
  <c r="F66" i="1"/>
  <c r="B52" i="1"/>
  <c r="B49" i="1"/>
  <c r="B43" i="1"/>
  <c r="B37" i="1"/>
  <c r="B28" i="1"/>
  <c r="B22" i="1"/>
  <c r="F662" i="1"/>
  <c r="F639" i="1"/>
  <c r="B628" i="1"/>
  <c r="B605" i="1"/>
  <c r="B602" i="1"/>
  <c r="B599" i="1"/>
  <c r="B596" i="1"/>
  <c r="B593" i="1"/>
  <c r="F581" i="1"/>
  <c r="F535" i="1"/>
  <c r="B524" i="1"/>
  <c r="F512" i="1"/>
  <c r="F486" i="1"/>
  <c r="F483" i="1"/>
  <c r="F480" i="1"/>
  <c r="F477" i="1"/>
  <c r="F474" i="1"/>
  <c r="B460" i="1"/>
  <c r="B457" i="1"/>
  <c r="B454" i="1"/>
  <c r="B451" i="1"/>
  <c r="B448" i="1"/>
  <c r="B445" i="1"/>
  <c r="F430" i="1"/>
  <c r="F427" i="1"/>
  <c r="F424" i="1"/>
  <c r="B410" i="1"/>
  <c r="B384" i="1"/>
  <c r="B381" i="1"/>
  <c r="B378" i="1"/>
  <c r="B375" i="1"/>
  <c r="F363" i="1"/>
  <c r="F360" i="1"/>
  <c r="B346" i="1"/>
  <c r="F334" i="1"/>
  <c r="F331" i="1"/>
  <c r="F305" i="1"/>
  <c r="F302" i="1"/>
  <c r="F299" i="1"/>
  <c r="B285" i="1"/>
  <c r="B282" i="1"/>
  <c r="B279" i="1"/>
  <c r="B276" i="1"/>
  <c r="B273" i="1"/>
  <c r="B270" i="1"/>
  <c r="B267" i="1"/>
  <c r="B264" i="1"/>
  <c r="B261" i="1"/>
  <c r="B232" i="1"/>
  <c r="B229" i="1"/>
  <c r="B662" i="1"/>
  <c r="F650" i="1"/>
  <c r="B639" i="1"/>
  <c r="F604" i="1"/>
  <c r="F601" i="1"/>
  <c r="F598" i="1"/>
  <c r="F595" i="1"/>
  <c r="F592" i="1"/>
  <c r="B581" i="1"/>
  <c r="F546" i="1"/>
  <c r="B535" i="1"/>
  <c r="B512" i="1"/>
  <c r="F500" i="1"/>
  <c r="B486" i="1"/>
  <c r="B483" i="1"/>
  <c r="B480" i="1"/>
  <c r="B477" i="1"/>
  <c r="B474" i="1"/>
  <c r="F459" i="1"/>
  <c r="F456" i="1"/>
  <c r="F453" i="1"/>
  <c r="F450" i="1"/>
  <c r="F447" i="1"/>
  <c r="F444" i="1"/>
  <c r="B430" i="1"/>
  <c r="B427" i="1"/>
  <c r="B424" i="1"/>
  <c r="F412" i="1"/>
  <c r="F409" i="1"/>
  <c r="F386" i="1"/>
  <c r="F383" i="1"/>
  <c r="F380" i="1"/>
  <c r="F377" i="1"/>
  <c r="F374" i="1"/>
  <c r="B363" i="1"/>
  <c r="B360" i="1"/>
  <c r="F348" i="1"/>
  <c r="F345" i="1"/>
  <c r="B334" i="1"/>
  <c r="B331" i="1"/>
  <c r="B305" i="1"/>
  <c r="B302" i="1"/>
  <c r="B299" i="1"/>
  <c r="F287" i="1"/>
  <c r="F284" i="1"/>
  <c r="F281" i="1"/>
  <c r="F278" i="1"/>
  <c r="F275" i="1"/>
  <c r="F272" i="1"/>
  <c r="F269" i="1"/>
  <c r="F266" i="1"/>
  <c r="F263" i="1"/>
  <c r="F260" i="1"/>
  <c r="F257" i="1"/>
  <c r="F234" i="1"/>
  <c r="F231" i="1"/>
  <c r="F228" i="1"/>
  <c r="B214" i="1"/>
  <c r="B211" i="1"/>
  <c r="F176" i="1"/>
  <c r="B165" i="1"/>
  <c r="F153" i="1"/>
  <c r="F150" i="1"/>
  <c r="F147" i="1"/>
  <c r="F144" i="1"/>
  <c r="F141" i="1"/>
  <c r="B127" i="1"/>
  <c r="B124" i="1"/>
  <c r="B121" i="1"/>
  <c r="B118" i="1"/>
  <c r="B115" i="1"/>
  <c r="B112" i="1"/>
  <c r="F100" i="1"/>
  <c r="F97" i="1"/>
  <c r="F661" i="1"/>
  <c r="B650" i="1"/>
  <c r="B604" i="1"/>
  <c r="B601" i="1"/>
  <c r="B598" i="1"/>
  <c r="B595" i="1"/>
  <c r="B592" i="1"/>
  <c r="F580" i="1"/>
  <c r="F557" i="1"/>
  <c r="B546" i="1"/>
  <c r="F511" i="1"/>
  <c r="B500" i="1"/>
  <c r="F488" i="1"/>
  <c r="F485" i="1"/>
  <c r="F482" i="1"/>
  <c r="F479" i="1"/>
  <c r="F476" i="1"/>
  <c r="F473" i="1"/>
  <c r="B459" i="1"/>
  <c r="B456" i="1"/>
  <c r="B453" i="1"/>
  <c r="B450" i="1"/>
  <c r="B447" i="1"/>
  <c r="B444" i="1"/>
  <c r="F432" i="1"/>
  <c r="F429" i="1"/>
  <c r="F426" i="1"/>
  <c r="F423" i="1"/>
  <c r="B412" i="1"/>
  <c r="B409" i="1"/>
  <c r="F397" i="1"/>
  <c r="B386" i="1"/>
  <c r="B383" i="1"/>
  <c r="B380" i="1"/>
  <c r="B377" i="1"/>
  <c r="B374" i="1"/>
  <c r="F362" i="1"/>
  <c r="F359" i="1"/>
  <c r="B348" i="1"/>
  <c r="B345" i="1"/>
  <c r="F333" i="1"/>
  <c r="F330" i="1"/>
  <c r="F307" i="1"/>
  <c r="F304" i="1"/>
  <c r="F301" i="1"/>
  <c r="F298" i="1"/>
  <c r="B287" i="1"/>
  <c r="B284" i="1"/>
  <c r="B281" i="1"/>
  <c r="B278" i="1"/>
  <c r="B275" i="1"/>
  <c r="B272" i="1"/>
  <c r="B269" i="1"/>
  <c r="B266" i="1"/>
  <c r="B263" i="1"/>
  <c r="B260" i="1"/>
  <c r="B257" i="1"/>
  <c r="F245" i="1"/>
  <c r="B234" i="1"/>
  <c r="B231" i="1"/>
  <c r="B228" i="1"/>
  <c r="F216" i="1"/>
  <c r="F213" i="1"/>
  <c r="B176" i="1"/>
  <c r="B153" i="1"/>
  <c r="B150" i="1"/>
  <c r="B147" i="1"/>
  <c r="B144" i="1"/>
  <c r="B141" i="1"/>
  <c r="F126" i="1"/>
  <c r="F123" i="1"/>
  <c r="F120" i="1"/>
  <c r="F117" i="1"/>
  <c r="F114" i="1"/>
  <c r="F111" i="1"/>
  <c r="B100" i="1"/>
  <c r="B97" i="1"/>
  <c r="B661" i="1"/>
  <c r="F617" i="1"/>
  <c r="B606" i="1"/>
  <c r="B603" i="1"/>
  <c r="B600" i="1"/>
  <c r="B597" i="1"/>
  <c r="B594" i="1"/>
  <c r="F579" i="1"/>
  <c r="B568" i="1"/>
  <c r="F513" i="1"/>
  <c r="B499" i="1"/>
  <c r="F487" i="1"/>
  <c r="F484" i="1"/>
  <c r="F481" i="1"/>
  <c r="F478" i="1"/>
  <c r="F475" i="1"/>
  <c r="F472" i="1"/>
  <c r="B461" i="1"/>
  <c r="B458" i="1"/>
  <c r="B455" i="1"/>
  <c r="B452" i="1"/>
  <c r="B449" i="1"/>
  <c r="B446" i="1"/>
  <c r="B443" i="1"/>
  <c r="F431" i="1"/>
  <c r="F428" i="1"/>
  <c r="F425" i="1"/>
  <c r="B411" i="1"/>
  <c r="B408" i="1"/>
  <c r="B385" i="1"/>
  <c r="B382" i="1"/>
  <c r="B379" i="1"/>
  <c r="B376" i="1"/>
  <c r="F361" i="1"/>
  <c r="B347" i="1"/>
  <c r="F332" i="1"/>
  <c r="F329" i="1"/>
  <c r="B318" i="1"/>
  <c r="F306" i="1"/>
  <c r="F303" i="1"/>
  <c r="F300" i="1"/>
  <c r="B286" i="1"/>
  <c r="B283" i="1"/>
  <c r="B280" i="1"/>
  <c r="B277" i="1"/>
  <c r="B274" i="1"/>
  <c r="B271" i="1"/>
  <c r="B268" i="1"/>
  <c r="B265" i="1"/>
  <c r="B262" i="1"/>
  <c r="B259" i="1"/>
  <c r="B256" i="1"/>
  <c r="B233" i="1"/>
  <c r="B230" i="1"/>
  <c r="B227" i="1"/>
  <c r="F215" i="1"/>
  <c r="F212" i="1"/>
  <c r="F189" i="1"/>
  <c r="B178" i="1"/>
  <c r="B152" i="1"/>
  <c r="B149" i="1"/>
  <c r="B146" i="1"/>
  <c r="B143" i="1"/>
  <c r="B140" i="1"/>
  <c r="F128" i="1"/>
  <c r="F125" i="1"/>
  <c r="F122" i="1"/>
  <c r="F119" i="1"/>
  <c r="F116" i="1"/>
  <c r="F113" i="1"/>
  <c r="B99" i="1"/>
  <c r="B96" i="1"/>
  <c r="F84" i="1"/>
  <c r="B73" i="1"/>
  <c r="B70" i="1"/>
  <c r="B67" i="1"/>
  <c r="B64" i="1"/>
  <c r="F52" i="1"/>
  <c r="F49" i="1"/>
  <c r="F46" i="1"/>
  <c r="F43" i="1"/>
  <c r="F40" i="1"/>
  <c r="F37" i="1"/>
  <c r="F34" i="1"/>
  <c r="F31" i="1"/>
  <c r="F28" i="1"/>
  <c r="F25" i="1"/>
  <c r="F22" i="1"/>
  <c r="F410" i="1"/>
  <c r="F378" i="1"/>
  <c r="B329" i="1"/>
  <c r="B306" i="1"/>
  <c r="B303" i="1"/>
  <c r="B300" i="1"/>
  <c r="F285" i="1"/>
  <c r="F282" i="1"/>
  <c r="F279" i="1"/>
  <c r="F273" i="1"/>
  <c r="F270" i="1"/>
  <c r="F264" i="1"/>
  <c r="F258" i="1"/>
  <c r="F232" i="1"/>
  <c r="F200" i="1"/>
  <c r="F177" i="1"/>
  <c r="F154" i="1"/>
  <c r="F151" i="1"/>
  <c r="F145" i="1"/>
  <c r="F139" i="1"/>
  <c r="B125" i="1"/>
  <c r="B119" i="1"/>
  <c r="B116" i="1"/>
  <c r="B84" i="1"/>
  <c r="F69" i="1"/>
  <c r="B46" i="1"/>
  <c r="B40" i="1"/>
  <c r="B34" i="1"/>
  <c r="B31" i="1"/>
  <c r="B25" i="1"/>
  <c r="B258" i="1"/>
  <c r="F214" i="1"/>
  <c r="F211" i="1"/>
  <c r="F603" i="1"/>
  <c r="B580" i="1"/>
  <c r="B557" i="1"/>
  <c r="B482" i="1"/>
  <c r="F461" i="1"/>
  <c r="F443" i="1"/>
  <c r="B423" i="1"/>
  <c r="F379" i="1"/>
  <c r="B330" i="1"/>
  <c r="B307" i="1"/>
  <c r="F286" i="1"/>
  <c r="F268" i="1"/>
  <c r="F227" i="1"/>
  <c r="B148" i="1"/>
  <c r="B139" i="1"/>
  <c r="F124" i="1"/>
  <c r="F115" i="1"/>
  <c r="B72" i="1"/>
  <c r="B68" i="1"/>
  <c r="B51" i="1"/>
  <c r="B47" i="1"/>
  <c r="B42" i="1"/>
  <c r="B38" i="1"/>
  <c r="B33" i="1"/>
  <c r="B29" i="1"/>
  <c r="B24" i="1"/>
  <c r="F99" i="1"/>
  <c r="F67" i="1"/>
  <c r="F45" i="1"/>
  <c r="F36" i="1"/>
  <c r="F23" i="1"/>
  <c r="F121" i="1"/>
  <c r="B71" i="1"/>
  <c r="B45" i="1"/>
  <c r="B32" i="1"/>
  <c r="F152" i="1"/>
  <c r="F96" i="1"/>
  <c r="F70" i="1"/>
  <c r="F44" i="1"/>
  <c r="F600" i="1"/>
  <c r="F499" i="1"/>
  <c r="B479" i="1"/>
  <c r="F458" i="1"/>
  <c r="B397" i="1"/>
  <c r="F376" i="1"/>
  <c r="B304" i="1"/>
  <c r="F283" i="1"/>
  <c r="B245" i="1"/>
  <c r="B200" i="1"/>
  <c r="F32" i="1"/>
  <c r="F112" i="1"/>
  <c r="F143" i="1"/>
  <c r="F39" i="1"/>
  <c r="F597" i="1"/>
  <c r="B476" i="1"/>
  <c r="F455" i="1"/>
  <c r="F347" i="1"/>
  <c r="B301" i="1"/>
  <c r="F280" i="1"/>
  <c r="F262" i="1"/>
  <c r="B177" i="1"/>
  <c r="B154" i="1"/>
  <c r="B145" i="1"/>
  <c r="B98" i="1"/>
  <c r="B66" i="1"/>
  <c r="B41" i="1"/>
  <c r="B27" i="1"/>
  <c r="F65" i="1"/>
  <c r="F35" i="1"/>
  <c r="F594" i="1"/>
  <c r="F568" i="1"/>
  <c r="B473" i="1"/>
  <c r="F452" i="1"/>
  <c r="B432" i="1"/>
  <c r="F411" i="1"/>
  <c r="F318" i="1"/>
  <c r="B298" i="1"/>
  <c r="F277" i="1"/>
  <c r="F259" i="1"/>
  <c r="B216" i="1"/>
  <c r="B111" i="1"/>
  <c r="F53" i="1"/>
  <c r="F30" i="1"/>
  <c r="B511" i="1"/>
  <c r="B488" i="1"/>
  <c r="F449" i="1"/>
  <c r="B429" i="1"/>
  <c r="F408" i="1"/>
  <c r="F385" i="1"/>
  <c r="B362" i="1"/>
  <c r="F274" i="1"/>
  <c r="F256" i="1"/>
  <c r="F233" i="1"/>
  <c r="B213" i="1"/>
  <c r="B151" i="1"/>
  <c r="B142" i="1"/>
  <c r="F127" i="1"/>
  <c r="F118" i="1"/>
  <c r="B95" i="1"/>
  <c r="B69" i="1"/>
  <c r="B65" i="1"/>
  <c r="B53" i="1"/>
  <c r="B48" i="1"/>
  <c r="B44" i="1"/>
  <c r="B39" i="1"/>
  <c r="B35" i="1"/>
  <c r="B30" i="1"/>
  <c r="B26" i="1"/>
  <c r="F606" i="1"/>
  <c r="B485" i="1"/>
  <c r="F446" i="1"/>
  <c r="B426" i="1"/>
  <c r="F382" i="1"/>
  <c r="B359" i="1"/>
  <c r="B333" i="1"/>
  <c r="F271" i="1"/>
  <c r="F230" i="1"/>
  <c r="F165" i="1"/>
  <c r="F149" i="1"/>
  <c r="F140" i="1"/>
  <c r="B126" i="1"/>
  <c r="B117" i="1"/>
  <c r="F73" i="1"/>
  <c r="F68" i="1"/>
  <c r="F64" i="1"/>
  <c r="F51" i="1"/>
  <c r="F47" i="1"/>
  <c r="F42" i="1"/>
  <c r="F38" i="1"/>
  <c r="F33" i="1"/>
  <c r="F29" i="1"/>
  <c r="F24" i="1"/>
  <c r="F265" i="1"/>
  <c r="F178" i="1"/>
  <c r="F146" i="1"/>
  <c r="B123" i="1"/>
  <c r="B114" i="1"/>
  <c r="F71" i="1"/>
  <c r="F50" i="1"/>
  <c r="F41" i="1"/>
  <c r="F27" i="1"/>
  <c r="B50" i="1"/>
  <c r="B36" i="1"/>
  <c r="B23" i="1"/>
  <c r="B120" i="1"/>
  <c r="F48" i="1"/>
  <c r="F26" i="1"/>
  <c r="F74" i="1" l="1"/>
  <c r="F166" i="1"/>
  <c r="F288" i="1"/>
  <c r="F413" i="1"/>
  <c r="F319" i="1"/>
  <c r="F569" i="1"/>
  <c r="F501" i="1"/>
  <c r="F235" i="1"/>
  <c r="F462" i="1"/>
  <c r="F217" i="1"/>
  <c r="F155" i="1"/>
  <c r="F201" i="1"/>
  <c r="F54" i="1"/>
  <c r="F85" i="1"/>
  <c r="F190" i="1"/>
  <c r="F335" i="1"/>
  <c r="F489" i="1"/>
  <c r="F582" i="1"/>
  <c r="F618" i="1"/>
  <c r="F129" i="1"/>
  <c r="F246" i="1"/>
  <c r="F308" i="1"/>
  <c r="F364" i="1"/>
  <c r="F398" i="1"/>
  <c r="F433" i="1"/>
  <c r="F514" i="1"/>
  <c r="F558" i="1"/>
  <c r="F663" i="1"/>
  <c r="F179" i="1"/>
  <c r="F349" i="1"/>
  <c r="F387" i="1"/>
  <c r="F547" i="1"/>
  <c r="F607" i="1"/>
  <c r="F651" i="1"/>
  <c r="F536" i="1"/>
  <c r="F640" i="1"/>
  <c r="F101" i="1"/>
  <c r="F525" i="1"/>
  <c r="F629" i="1"/>
  <c r="B9" i="1" l="1"/>
  <c r="B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mcorreia</author>
  </authors>
  <commentList>
    <comment ref="E11" authorId="0" shapeId="0" xr:uid="{849A6AF2-6FB8-4F81-98C8-03CF52BF2B30}">
      <text>
        <r>
          <rPr>
            <b/>
            <sz val="9"/>
            <rFont val="Tahoma"/>
            <family val="2"/>
          </rPr>
          <t>Introduzca el año del PACC</t>
        </r>
      </text>
    </comment>
    <comment ref="E12" authorId="0" shapeId="0" xr:uid="{19719225-3418-4B6F-A0FB-578512D2D1F2}">
      <text>
        <r>
          <rPr>
            <b/>
            <sz val="9"/>
            <rFont val="Tahoma"/>
            <family val="2"/>
          </rPr>
          <t>Introduzca la fecha de aprobación, en formato dd/mm/aaaa</t>
        </r>
      </text>
    </comment>
    <comment ref="A15" authorId="1" shapeId="0" xr:uid="{E4C63700-ED57-49EE-8C17-DFE583488D0D}">
      <text>
        <r>
          <rPr>
            <sz val="11"/>
            <color theme="1"/>
            <rFont val="Calibri"/>
            <family val="2"/>
            <scheme val="minor"/>
          </rPr>
          <t>Introducir un texto con el nombre o referencia de la contratación</t>
        </r>
      </text>
    </comment>
    <comment ref="B15" authorId="1" shapeId="0" xr:uid="{9BCB17D8-228A-4DAA-8316-5F395507BEB2}">
      <text>
        <r>
          <rPr>
            <sz val="11"/>
            <color theme="1"/>
            <rFont val="Calibri"/>
            <family val="2"/>
            <scheme val="minor"/>
          </rPr>
          <t>Introduzca un texto con la finalidad de la contratación</t>
        </r>
      </text>
    </comment>
    <comment ref="C15" authorId="1" shapeId="0" xr:uid="{29D690B7-3A10-4BD4-9088-FFB4A784F40B}">
      <text>
        <r>
          <rPr>
            <sz val="11"/>
            <color theme="1"/>
            <rFont val="Calibri"/>
            <family val="2"/>
            <scheme val="minor"/>
          </rPr>
          <t>Seleccionar un valor del listado</t>
        </r>
      </text>
    </comment>
    <comment ref="D15" authorId="1" shapeId="0" xr:uid="{278D3E7F-319C-4D7A-A8C6-B4C37AD82124}">
      <text>
        <r>
          <rPr>
            <sz val="11"/>
            <color theme="1"/>
            <rFont val="Calibri"/>
            <family val="2"/>
            <scheme val="minor"/>
          </rPr>
          <t>Seleccione el tipo de procedimiento</t>
        </r>
      </text>
    </comment>
    <comment ref="E15" authorId="1" shapeId="0" xr:uid="{0C48E315-D695-42B6-8375-534B8E832381}">
      <text>
        <r>
          <rPr>
            <sz val="11"/>
            <color theme="1"/>
            <rFont val="Calibri"/>
            <family val="2"/>
            <scheme val="minor"/>
          </rPr>
          <t>Seleccione un valor de la lista</t>
        </r>
      </text>
    </comment>
    <comment ref="F15" authorId="1" shapeId="0" xr:uid="{993A44B6-663A-4C11-AD57-8790C9556198}">
      <text>
        <r>
          <rPr>
            <sz val="11"/>
            <color theme="1"/>
            <rFont val="Calibri"/>
            <family val="2"/>
            <scheme val="minor"/>
          </rPr>
          <t>Introduzca el código SNIP</t>
        </r>
      </text>
    </comment>
    <comment ref="C16" authorId="1" shapeId="0" xr:uid="{CE86C10D-B6A4-4DBC-BEBE-174AF7C96622}">
      <text>
        <r>
          <rPr>
            <sz val="11"/>
            <color theme="1"/>
            <rFont val="Calibri"/>
            <family val="2"/>
            <scheme val="minor"/>
          </rPr>
          <t>Introduzca la fecha de inicio del proceso, en formato dd-mm-aaaa</t>
        </r>
      </text>
    </comment>
    <comment ref="F16" authorId="1" shapeId="0" xr:uid="{96949170-BD90-4D4B-9424-666F8DC915A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 authorId="1" shapeId="0" xr:uid="{F3B0AC7C-A4B2-4301-9276-54F2A9131B23}">
      <text/>
    </comment>
    <comment ref="C18" authorId="1" shapeId="0" xr:uid="{AF3D236F-2A8C-47C0-AA35-C02F3F876022}">
      <text>
        <r>
          <rPr>
            <sz val="11"/>
            <color theme="1"/>
            <rFont val="Calibri"/>
            <family val="2"/>
            <scheme val="minor"/>
          </rPr>
          <t>Introduzca la fecha prevista de adjudicación, en formato dd-mm-aaaa</t>
        </r>
      </text>
    </comment>
    <comment ref="F18" authorId="1" shapeId="0" xr:uid="{55C535D6-2643-46CB-89DF-FC64DC066B66}">
      <text/>
    </comment>
    <comment ref="F19" authorId="1" shapeId="0" xr:uid="{83430AEE-5B79-4D6E-805B-82A2B0B06D10}">
      <text/>
    </comment>
    <comment ref="A21" authorId="1" shapeId="0" xr:uid="{114CEE41-3211-4CCE-808D-7363795084BC}">
      <text>
        <r>
          <rPr>
            <sz val="11"/>
            <color theme="1"/>
            <rFont val="Calibri"/>
            <family val="2"/>
            <scheme val="minor"/>
          </rPr>
          <t>Introduzca un codigo UNSPSC</t>
        </r>
      </text>
    </comment>
    <comment ref="B21" authorId="1" shapeId="0" xr:uid="{F0497CB0-8EE6-4DAB-B0A3-11E5604C3C13}">
      <text>
        <r>
          <rPr>
            <sz val="11"/>
            <color theme="1"/>
            <rFont val="Calibri"/>
            <family val="2"/>
            <scheme val="minor"/>
          </rPr>
          <t>Descripción calculada automáticamente a partir de código del artículo</t>
        </r>
      </text>
    </comment>
    <comment ref="C21" authorId="1" shapeId="0" xr:uid="{1DE0625C-83A7-4A7D-8F7C-7EBA78C2C2D8}">
      <text>
        <r>
          <rPr>
            <sz val="11"/>
            <color theme="1"/>
            <rFont val="Calibri"/>
            <family val="2"/>
            <scheme val="minor"/>
          </rPr>
          <t>Seleccione un valor de la lista</t>
        </r>
      </text>
    </comment>
    <comment ref="D21" authorId="1" shapeId="0" xr:uid="{E2C09F23-1D92-44A1-A614-40154B7EE8B3}">
      <text>
        <r>
          <rPr>
            <sz val="11"/>
            <color theme="1"/>
            <rFont val="Calibri"/>
            <family val="2"/>
            <scheme val="minor"/>
          </rPr>
          <t>Introduzca un número con dos decimales como máximo. Debe ser igual o mayor a la "Cantidad Real Consumida"</t>
        </r>
      </text>
    </comment>
    <comment ref="E21" authorId="1" shapeId="0" xr:uid="{D5BB3237-0DC0-4EC4-A85E-D91D8C26ADC0}">
      <text>
        <r>
          <rPr>
            <sz val="11"/>
            <color theme="1"/>
            <rFont val="Calibri"/>
            <family val="2"/>
            <scheme val="minor"/>
          </rPr>
          <t>Introduzca un número con dos decimales como máximo</t>
        </r>
      </text>
    </comment>
    <comment ref="F21" authorId="1" shapeId="0" xr:uid="{D3A8C01E-88B3-487B-89BE-17DA0955E1B1}">
      <text>
        <r>
          <rPr>
            <sz val="11"/>
            <color theme="1"/>
            <rFont val="Calibri"/>
            <family val="2"/>
            <scheme val="minor"/>
          </rPr>
          <t>Monto calculado automáticamente por el sistema</t>
        </r>
      </text>
    </comment>
    <comment ref="A57" authorId="1" shapeId="0" xr:uid="{3C839AD0-6ECE-4556-83CB-5130C1981F97}">
      <text>
        <r>
          <rPr>
            <sz val="11"/>
            <color theme="1"/>
            <rFont val="Calibri"/>
            <family val="2"/>
            <scheme val="minor"/>
          </rPr>
          <t>Introducir un texto con el nombre o referencia de la contratación</t>
        </r>
      </text>
    </comment>
    <comment ref="B57" authorId="1" shapeId="0" xr:uid="{FF6CF6D5-39E4-4575-9888-8E5E308B11B0}">
      <text>
        <r>
          <rPr>
            <sz val="11"/>
            <color theme="1"/>
            <rFont val="Calibri"/>
            <family val="2"/>
            <scheme val="minor"/>
          </rPr>
          <t>Introduzca un texto con la finalidad de la contratación</t>
        </r>
      </text>
    </comment>
    <comment ref="C57" authorId="1" shapeId="0" xr:uid="{235B98FC-9C29-417F-A207-2EE72064299B}">
      <text>
        <r>
          <rPr>
            <sz val="11"/>
            <color theme="1"/>
            <rFont val="Calibri"/>
            <family val="2"/>
            <scheme val="minor"/>
          </rPr>
          <t>Seleccionar un valor del listado</t>
        </r>
      </text>
    </comment>
    <comment ref="D57" authorId="1" shapeId="0" xr:uid="{294E17F6-A0CB-4EC5-B2B5-6724D8E01489}">
      <text>
        <r>
          <rPr>
            <sz val="11"/>
            <color theme="1"/>
            <rFont val="Calibri"/>
            <family val="2"/>
            <scheme val="minor"/>
          </rPr>
          <t>Seleccione el tipo de procedimiento</t>
        </r>
      </text>
    </comment>
    <comment ref="E57" authorId="1" shapeId="0" xr:uid="{CD582064-4690-4BA8-AA82-9F82325B5495}">
      <text>
        <r>
          <rPr>
            <sz val="11"/>
            <color theme="1"/>
            <rFont val="Calibri"/>
            <family val="2"/>
            <scheme val="minor"/>
          </rPr>
          <t>Seleccione un valor de la lista</t>
        </r>
      </text>
    </comment>
    <comment ref="F57" authorId="1" shapeId="0" xr:uid="{E525BFEC-10D2-4DD6-8C12-D4515B72F586}">
      <text>
        <r>
          <rPr>
            <sz val="11"/>
            <color theme="1"/>
            <rFont val="Calibri"/>
            <family val="2"/>
            <scheme val="minor"/>
          </rPr>
          <t>Introduzca el código SNIP</t>
        </r>
      </text>
    </comment>
    <comment ref="C58" authorId="1" shapeId="0" xr:uid="{02C2176F-C76A-4406-9383-81886B710E9D}">
      <text>
        <r>
          <rPr>
            <sz val="11"/>
            <color theme="1"/>
            <rFont val="Calibri"/>
            <family val="2"/>
            <scheme val="minor"/>
          </rPr>
          <t>Introduzca la fecha de inicio del proceso, en formato dd-mm-aaaa</t>
        </r>
      </text>
    </comment>
    <comment ref="F58" authorId="1" shapeId="0" xr:uid="{4F745B2B-4C1F-4EA4-A211-976C9E55BAC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 authorId="1" shapeId="0" xr:uid="{DA64EC61-2CFD-468F-9686-D7398BC27D20}">
      <text/>
    </comment>
    <comment ref="C60" authorId="1" shapeId="0" xr:uid="{6B9758A1-827C-44E2-AC08-6233F8999838}">
      <text>
        <r>
          <rPr>
            <sz val="11"/>
            <color theme="1"/>
            <rFont val="Calibri"/>
            <family val="2"/>
            <scheme val="minor"/>
          </rPr>
          <t>Introduzca la fecha prevista de adjudicación, en formato dd-mm-aaaa</t>
        </r>
      </text>
    </comment>
    <comment ref="F60" authorId="1" shapeId="0" xr:uid="{5708AD32-1199-4BF0-A59C-BE458E640198}">
      <text/>
    </comment>
    <comment ref="F61" authorId="1" shapeId="0" xr:uid="{1EC8927F-4C09-4267-8A93-E207BFDFF95B}">
      <text/>
    </comment>
    <comment ref="A63" authorId="1" shapeId="0" xr:uid="{F9440057-8D34-4319-8C4C-19EBA37809A4}">
      <text>
        <r>
          <rPr>
            <sz val="11"/>
            <color theme="1"/>
            <rFont val="Calibri"/>
            <family val="2"/>
            <scheme val="minor"/>
          </rPr>
          <t>Introduzca un codigo UNSPSC</t>
        </r>
      </text>
    </comment>
    <comment ref="B63" authorId="1" shapeId="0" xr:uid="{4370706E-7D97-436D-97F8-A463B1C1041C}">
      <text>
        <r>
          <rPr>
            <sz val="11"/>
            <color theme="1"/>
            <rFont val="Calibri"/>
            <family val="2"/>
            <scheme val="minor"/>
          </rPr>
          <t>Descripción calculada automáticamente a partir de código del artículo</t>
        </r>
      </text>
    </comment>
    <comment ref="C63" authorId="1" shapeId="0" xr:uid="{B99DEC7C-7D20-4CAE-A2B7-7259351C2B4C}">
      <text>
        <r>
          <rPr>
            <sz val="11"/>
            <color theme="1"/>
            <rFont val="Calibri"/>
            <family val="2"/>
            <scheme val="minor"/>
          </rPr>
          <t>Seleccione un valor de la lista</t>
        </r>
      </text>
    </comment>
    <comment ref="D63" authorId="1" shapeId="0" xr:uid="{241AD82C-C7A5-4FFE-B4A0-DBEA685AE519}">
      <text>
        <r>
          <rPr>
            <sz val="11"/>
            <color theme="1"/>
            <rFont val="Calibri"/>
            <family val="2"/>
            <scheme val="minor"/>
          </rPr>
          <t>Introduzca un número con dos decimales como máximo. Debe ser igual o mayor a la "Cantidad Real Consumida"</t>
        </r>
      </text>
    </comment>
    <comment ref="E63" authorId="1" shapeId="0" xr:uid="{5C55FBC6-6932-461B-BA87-B5958D6277A8}">
      <text>
        <r>
          <rPr>
            <sz val="11"/>
            <color theme="1"/>
            <rFont val="Calibri"/>
            <family val="2"/>
            <scheme val="minor"/>
          </rPr>
          <t>Introduzca un número con dos decimales como máximo</t>
        </r>
      </text>
    </comment>
    <comment ref="F63" authorId="1" shapeId="0" xr:uid="{1BA02FBC-B2F1-40B9-97A6-E4FDFD8DF0BB}">
      <text>
        <r>
          <rPr>
            <sz val="11"/>
            <color theme="1"/>
            <rFont val="Calibri"/>
            <family val="2"/>
            <scheme val="minor"/>
          </rPr>
          <t>Monto calculado automáticamente por el sistema</t>
        </r>
      </text>
    </comment>
    <comment ref="A77" authorId="1" shapeId="0" xr:uid="{4FED1ADD-4EC1-41DA-9C3D-D477CE5DCB15}">
      <text>
        <r>
          <rPr>
            <sz val="11"/>
            <color theme="1"/>
            <rFont val="Calibri"/>
            <family val="2"/>
            <scheme val="minor"/>
          </rPr>
          <t>Introducir un texto con el nombre o referencia de la contratación</t>
        </r>
      </text>
    </comment>
    <comment ref="B77" authorId="1" shapeId="0" xr:uid="{548E91ED-7ECC-4933-8663-CB70E787EE85}">
      <text>
        <r>
          <rPr>
            <sz val="11"/>
            <color theme="1"/>
            <rFont val="Calibri"/>
            <family val="2"/>
            <scheme val="minor"/>
          </rPr>
          <t>Introduzca un texto con la finalidad de la contratación</t>
        </r>
      </text>
    </comment>
    <comment ref="C77" authorId="1" shapeId="0" xr:uid="{1C192744-86D2-457B-8A00-A2F92BD1187B}">
      <text>
        <r>
          <rPr>
            <sz val="11"/>
            <color theme="1"/>
            <rFont val="Calibri"/>
            <family val="2"/>
            <scheme val="minor"/>
          </rPr>
          <t>Seleccionar un valor del listado</t>
        </r>
      </text>
    </comment>
    <comment ref="D77" authorId="1" shapeId="0" xr:uid="{520B6877-D776-42BB-A009-6522296F1FA6}">
      <text>
        <r>
          <rPr>
            <sz val="11"/>
            <color theme="1"/>
            <rFont val="Calibri"/>
            <family val="2"/>
            <scheme val="minor"/>
          </rPr>
          <t>Seleccione el tipo de procedimiento</t>
        </r>
      </text>
    </comment>
    <comment ref="E77" authorId="1" shapeId="0" xr:uid="{10BFC4E4-6184-4CB4-94AF-A4DF63A00D0D}">
      <text>
        <r>
          <rPr>
            <sz val="11"/>
            <color theme="1"/>
            <rFont val="Calibri"/>
            <family val="2"/>
            <scheme val="minor"/>
          </rPr>
          <t>Seleccione un valor de la lista</t>
        </r>
      </text>
    </comment>
    <comment ref="F77" authorId="1" shapeId="0" xr:uid="{6F7C2CEC-109A-4521-9916-12222A9C8541}">
      <text>
        <r>
          <rPr>
            <sz val="11"/>
            <color theme="1"/>
            <rFont val="Calibri"/>
            <family val="2"/>
            <scheme val="minor"/>
          </rPr>
          <t>Introduzca el código SNIP</t>
        </r>
      </text>
    </comment>
    <comment ref="C78" authorId="1" shapeId="0" xr:uid="{18F20095-6EDF-4B62-9E16-E62C7598668F}">
      <text>
        <r>
          <rPr>
            <sz val="11"/>
            <color theme="1"/>
            <rFont val="Calibri"/>
            <family val="2"/>
            <scheme val="minor"/>
          </rPr>
          <t>Introduzca la fecha de inicio del proceso, en formato dd-mm-aaaa</t>
        </r>
      </text>
    </comment>
    <comment ref="F78" authorId="1" shapeId="0" xr:uid="{66DDCBCF-73AC-43E4-8341-5D3981336D1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 authorId="1" shapeId="0" xr:uid="{1CB1CC72-623B-4365-8EF8-527359A582A2}">
      <text/>
    </comment>
    <comment ref="C80" authorId="1" shapeId="0" xr:uid="{F995EA2D-0801-48EC-B099-53E659134D92}">
      <text>
        <r>
          <rPr>
            <sz val="11"/>
            <color theme="1"/>
            <rFont val="Calibri"/>
            <family val="2"/>
            <scheme val="minor"/>
          </rPr>
          <t>Introduzca la fecha prevista de adjudicación, en formato dd-mm-aaaa</t>
        </r>
      </text>
    </comment>
    <comment ref="F80" authorId="1" shapeId="0" xr:uid="{AD6330F9-5386-4B17-B0AC-D5AF779EFEAE}">
      <text/>
    </comment>
    <comment ref="F81" authorId="1" shapeId="0" xr:uid="{C471958D-256F-4B84-8A45-61E07E63ADC0}">
      <text/>
    </comment>
    <comment ref="A83" authorId="1" shapeId="0" xr:uid="{33673129-E020-42BD-8B68-F2419EE03C94}">
      <text>
        <r>
          <rPr>
            <sz val="11"/>
            <color theme="1"/>
            <rFont val="Calibri"/>
            <family val="2"/>
            <scheme val="minor"/>
          </rPr>
          <t>Introduzca un codigo UNSPSC</t>
        </r>
      </text>
    </comment>
    <comment ref="B83" authorId="1" shapeId="0" xr:uid="{17CBB58E-80BF-4FAA-AE7B-454AD7C3D807}">
      <text>
        <r>
          <rPr>
            <sz val="11"/>
            <color theme="1"/>
            <rFont val="Calibri"/>
            <family val="2"/>
            <scheme val="minor"/>
          </rPr>
          <t>Descripción calculada automáticamente a partir de código del artículo</t>
        </r>
      </text>
    </comment>
    <comment ref="C83" authorId="1" shapeId="0" xr:uid="{DEF13229-4256-412B-A6C5-B128F68CA0F5}">
      <text>
        <r>
          <rPr>
            <sz val="11"/>
            <color theme="1"/>
            <rFont val="Calibri"/>
            <family val="2"/>
            <scheme val="minor"/>
          </rPr>
          <t>Seleccione un valor de la lista</t>
        </r>
      </text>
    </comment>
    <comment ref="D83" authorId="1" shapeId="0" xr:uid="{4964CE03-485A-46D5-9342-ABBA80766A20}">
      <text>
        <r>
          <rPr>
            <sz val="11"/>
            <color theme="1"/>
            <rFont val="Calibri"/>
            <family val="2"/>
            <scheme val="minor"/>
          </rPr>
          <t>Introduzca un número con dos decimales como máximo. Debe ser igual o mayor a la "Cantidad Real Consumida"</t>
        </r>
      </text>
    </comment>
    <comment ref="E83" authorId="1" shapeId="0" xr:uid="{87ABE22D-D244-4AC6-BBD6-18F726A7F6AF}">
      <text>
        <r>
          <rPr>
            <sz val="11"/>
            <color theme="1"/>
            <rFont val="Calibri"/>
            <family val="2"/>
            <scheme val="minor"/>
          </rPr>
          <t>Introduzca un número con dos decimales como máximo</t>
        </r>
      </text>
    </comment>
    <comment ref="F83" authorId="1" shapeId="0" xr:uid="{5399C229-7445-4312-8C4B-95A3A7025960}">
      <text>
        <r>
          <rPr>
            <sz val="11"/>
            <color theme="1"/>
            <rFont val="Calibri"/>
            <family val="2"/>
            <scheme val="minor"/>
          </rPr>
          <t>Monto calculado automáticamente por el sistema</t>
        </r>
      </text>
    </comment>
    <comment ref="A88" authorId="1" shapeId="0" xr:uid="{91A355F3-2497-4C33-8D69-EAAA9C1D0756}">
      <text>
        <r>
          <rPr>
            <sz val="11"/>
            <color theme="1"/>
            <rFont val="Calibri"/>
            <family val="2"/>
            <scheme val="minor"/>
          </rPr>
          <t>Introducir un texto con el nombre o referencia de la contratación</t>
        </r>
      </text>
    </comment>
    <comment ref="B88" authorId="1" shapeId="0" xr:uid="{28A50839-9F1A-491C-AC77-2EA7C7EF9AFF}">
      <text>
        <r>
          <rPr>
            <sz val="11"/>
            <color theme="1"/>
            <rFont val="Calibri"/>
            <family val="2"/>
            <scheme val="minor"/>
          </rPr>
          <t>Introduzca un texto con la finalidad de la contratación</t>
        </r>
      </text>
    </comment>
    <comment ref="C88" authorId="1" shapeId="0" xr:uid="{A869D808-DC48-44CE-BE40-65CBA9C2421E}">
      <text>
        <r>
          <rPr>
            <sz val="11"/>
            <color theme="1"/>
            <rFont val="Calibri"/>
            <family val="2"/>
            <scheme val="minor"/>
          </rPr>
          <t>Seleccionar un valor del listado</t>
        </r>
      </text>
    </comment>
    <comment ref="D88" authorId="1" shapeId="0" xr:uid="{D544233F-19E9-42C4-A55B-5ABD20AA66A7}">
      <text>
        <r>
          <rPr>
            <sz val="11"/>
            <color theme="1"/>
            <rFont val="Calibri"/>
            <family val="2"/>
            <scheme val="minor"/>
          </rPr>
          <t>Seleccione el tipo de procedimiento</t>
        </r>
      </text>
    </comment>
    <comment ref="E88" authorId="1" shapeId="0" xr:uid="{7ED89E96-3DEE-4D5C-8E9D-7544768364AE}">
      <text>
        <r>
          <rPr>
            <sz val="11"/>
            <color theme="1"/>
            <rFont val="Calibri"/>
            <family val="2"/>
            <scheme val="minor"/>
          </rPr>
          <t>Seleccione un valor de la lista</t>
        </r>
      </text>
    </comment>
    <comment ref="F88" authorId="1" shapeId="0" xr:uid="{42296B7D-C904-49EE-A1EC-5FEBE9EA4148}">
      <text>
        <r>
          <rPr>
            <sz val="11"/>
            <color theme="1"/>
            <rFont val="Calibri"/>
            <family val="2"/>
            <scheme val="minor"/>
          </rPr>
          <t>Introduzca el código SNIP</t>
        </r>
      </text>
    </comment>
    <comment ref="C89" authorId="1" shapeId="0" xr:uid="{5D52E31B-E185-4C1D-8470-79513B6D49CA}">
      <text>
        <r>
          <rPr>
            <sz val="11"/>
            <color theme="1"/>
            <rFont val="Calibri"/>
            <family val="2"/>
            <scheme val="minor"/>
          </rPr>
          <t>Introduzca la fecha de inicio del proceso, en formato dd-mm-aaaa</t>
        </r>
      </text>
    </comment>
    <comment ref="F89" authorId="1" shapeId="0" xr:uid="{08C7C2A1-8809-45BA-AFF9-74BAD57FB0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 authorId="1" shapeId="0" xr:uid="{EB9CD9A2-DCAE-49C0-B5DC-DB9A657EBA16}">
      <text/>
    </comment>
    <comment ref="C91" authorId="1" shapeId="0" xr:uid="{B37AFFB9-028C-49DE-B1D3-C6403426C4A5}">
      <text>
        <r>
          <rPr>
            <sz val="11"/>
            <color theme="1"/>
            <rFont val="Calibri"/>
            <family val="2"/>
            <scheme val="minor"/>
          </rPr>
          <t>Introduzca la fecha prevista de adjudicación, en formato dd-mm-aaaa</t>
        </r>
      </text>
    </comment>
    <comment ref="F91" authorId="1" shapeId="0" xr:uid="{ECA443D9-332D-44A5-80A1-72442A0E8E8E}">
      <text/>
    </comment>
    <comment ref="F92" authorId="1" shapeId="0" xr:uid="{B7CFAE4F-7E02-42F4-9D35-2E8545AE9BCB}">
      <text/>
    </comment>
    <comment ref="A94" authorId="1" shapeId="0" xr:uid="{E4F24528-3CBA-4DE8-9712-803612B372C9}">
      <text>
        <r>
          <rPr>
            <sz val="11"/>
            <color theme="1"/>
            <rFont val="Calibri"/>
            <family val="2"/>
            <scheme val="minor"/>
          </rPr>
          <t>Introduzca un codigo UNSPSC</t>
        </r>
      </text>
    </comment>
    <comment ref="B94" authorId="1" shapeId="0" xr:uid="{4E7CC845-0527-47EE-84EE-3355342545B9}">
      <text>
        <r>
          <rPr>
            <sz val="11"/>
            <color theme="1"/>
            <rFont val="Calibri"/>
            <family val="2"/>
            <scheme val="minor"/>
          </rPr>
          <t>Descripción calculada automáticamente a partir de código del artículo</t>
        </r>
      </text>
    </comment>
    <comment ref="C94" authorId="1" shapeId="0" xr:uid="{DADE3FD4-83CD-4D7C-958C-89D6B7492C03}">
      <text>
        <r>
          <rPr>
            <sz val="11"/>
            <color theme="1"/>
            <rFont val="Calibri"/>
            <family val="2"/>
            <scheme val="minor"/>
          </rPr>
          <t>Seleccione un valor de la lista</t>
        </r>
      </text>
    </comment>
    <comment ref="D94" authorId="1" shapeId="0" xr:uid="{25B510E0-52B1-4C1C-B6CE-91F51F8949C9}">
      <text>
        <r>
          <rPr>
            <sz val="11"/>
            <color theme="1"/>
            <rFont val="Calibri"/>
            <family val="2"/>
            <scheme val="minor"/>
          </rPr>
          <t>Introduzca un número con dos decimales como máximo. Debe ser igual o mayor a la "Cantidad Real Consumida"</t>
        </r>
      </text>
    </comment>
    <comment ref="E94" authorId="1" shapeId="0" xr:uid="{238073A5-C51B-4AB3-9333-EFFDC782DD3B}">
      <text>
        <r>
          <rPr>
            <sz val="11"/>
            <color theme="1"/>
            <rFont val="Calibri"/>
            <family val="2"/>
            <scheme val="minor"/>
          </rPr>
          <t>Introduzca un número con dos decimales como máximo</t>
        </r>
      </text>
    </comment>
    <comment ref="F94" authorId="1" shapeId="0" xr:uid="{863F3C07-EE59-4315-8E11-6D36405DCDF6}">
      <text>
        <r>
          <rPr>
            <sz val="11"/>
            <color theme="1"/>
            <rFont val="Calibri"/>
            <family val="2"/>
            <scheme val="minor"/>
          </rPr>
          <t>Monto calculado automáticamente por el sistema</t>
        </r>
      </text>
    </comment>
    <comment ref="A104" authorId="1" shapeId="0" xr:uid="{3361B522-F4E7-4429-B07D-9B233737E85C}">
      <text>
        <r>
          <rPr>
            <sz val="11"/>
            <color theme="1"/>
            <rFont val="Calibri"/>
            <family val="2"/>
            <scheme val="minor"/>
          </rPr>
          <t>Introducir un texto con el nombre o referencia de la contratación</t>
        </r>
      </text>
    </comment>
    <comment ref="B104" authorId="1" shapeId="0" xr:uid="{86E27862-0B13-4F86-A8DA-E3B6D22CE10B}">
      <text>
        <r>
          <rPr>
            <sz val="11"/>
            <color theme="1"/>
            <rFont val="Calibri"/>
            <family val="2"/>
            <scheme val="minor"/>
          </rPr>
          <t>Introduzca un texto con la finalidad de la contratación</t>
        </r>
      </text>
    </comment>
    <comment ref="C104" authorId="1" shapeId="0" xr:uid="{615209B5-2BE1-40F4-816B-085D83B88781}">
      <text>
        <r>
          <rPr>
            <sz val="11"/>
            <color theme="1"/>
            <rFont val="Calibri"/>
            <family val="2"/>
            <scheme val="minor"/>
          </rPr>
          <t>Seleccionar un valor del listado</t>
        </r>
      </text>
    </comment>
    <comment ref="D104" authorId="1" shapeId="0" xr:uid="{A601BB0C-F9B6-47FF-8A87-A852043C72EE}">
      <text>
        <r>
          <rPr>
            <sz val="11"/>
            <color theme="1"/>
            <rFont val="Calibri"/>
            <family val="2"/>
            <scheme val="minor"/>
          </rPr>
          <t>Seleccione el tipo de procedimiento</t>
        </r>
      </text>
    </comment>
    <comment ref="E104" authorId="1" shapeId="0" xr:uid="{94F9C246-751B-49AD-A56B-E0417D9EAD61}">
      <text>
        <r>
          <rPr>
            <sz val="11"/>
            <color theme="1"/>
            <rFont val="Calibri"/>
            <family val="2"/>
            <scheme val="minor"/>
          </rPr>
          <t>Seleccione un valor de la lista</t>
        </r>
      </text>
    </comment>
    <comment ref="F104" authorId="1" shapeId="0" xr:uid="{B31B6FF8-3A21-4660-A301-7E010E554B12}">
      <text>
        <r>
          <rPr>
            <sz val="11"/>
            <color theme="1"/>
            <rFont val="Calibri"/>
            <family val="2"/>
            <scheme val="minor"/>
          </rPr>
          <t>Introduzca el código SNIP</t>
        </r>
      </text>
    </comment>
    <comment ref="C105" authorId="1" shapeId="0" xr:uid="{CB6CCC82-158E-4AC8-8FED-A33ADD4CBBF1}">
      <text>
        <r>
          <rPr>
            <sz val="11"/>
            <color theme="1"/>
            <rFont val="Calibri"/>
            <family val="2"/>
            <scheme val="minor"/>
          </rPr>
          <t>Introduzca la fecha de inicio del proceso, en formato dd-mm-aaaa</t>
        </r>
      </text>
    </comment>
    <comment ref="F105" authorId="1" shapeId="0" xr:uid="{30199A70-D9EE-426C-811F-4E5CCA3379A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1" shapeId="0" xr:uid="{84747278-C948-4949-A24C-6C523399D881}">
      <text/>
    </comment>
    <comment ref="C107" authorId="1" shapeId="0" xr:uid="{AE4D14D1-16A6-4871-9F07-2338066BF603}">
      <text>
        <r>
          <rPr>
            <sz val="11"/>
            <color theme="1"/>
            <rFont val="Calibri"/>
            <family val="2"/>
            <scheme val="minor"/>
          </rPr>
          <t>Introduzca la fecha prevista de adjudicación, en formato dd-mm-aaaa</t>
        </r>
      </text>
    </comment>
    <comment ref="F107" authorId="1" shapeId="0" xr:uid="{4AB10B78-5660-47BD-A1C1-F4CA18077D66}">
      <text/>
    </comment>
    <comment ref="F108" authorId="1" shapeId="0" xr:uid="{B47574B3-BE72-4D01-8329-9F049388C9E8}">
      <text/>
    </comment>
    <comment ref="A110" authorId="1" shapeId="0" xr:uid="{78DA1428-79F1-4D6A-86D9-2B086E23ED71}">
      <text>
        <r>
          <rPr>
            <sz val="11"/>
            <color theme="1"/>
            <rFont val="Calibri"/>
            <family val="2"/>
            <scheme val="minor"/>
          </rPr>
          <t>Introduzca un codigo UNSPSC</t>
        </r>
      </text>
    </comment>
    <comment ref="B110" authorId="1" shapeId="0" xr:uid="{B63F152F-A72A-4743-B70D-EDC8ED8105B7}">
      <text>
        <r>
          <rPr>
            <sz val="11"/>
            <color theme="1"/>
            <rFont val="Calibri"/>
            <family val="2"/>
            <scheme val="minor"/>
          </rPr>
          <t>Descripción calculada automáticamente a partir de código del artículo</t>
        </r>
      </text>
    </comment>
    <comment ref="C110" authorId="1" shapeId="0" xr:uid="{9CC91C32-860B-4336-9087-7D58523D387B}">
      <text>
        <r>
          <rPr>
            <sz val="11"/>
            <color theme="1"/>
            <rFont val="Calibri"/>
            <family val="2"/>
            <scheme val="minor"/>
          </rPr>
          <t>Seleccione un valor de la lista</t>
        </r>
      </text>
    </comment>
    <comment ref="D110" authorId="1" shapeId="0" xr:uid="{8DB6EF96-EFFE-476A-A57C-35DEF9DFB0A0}">
      <text>
        <r>
          <rPr>
            <sz val="11"/>
            <color theme="1"/>
            <rFont val="Calibri"/>
            <family val="2"/>
            <scheme val="minor"/>
          </rPr>
          <t>Introduzca un número con dos decimales como máximo. Debe ser igual o mayor a la "Cantidad Real Consumida"</t>
        </r>
      </text>
    </comment>
    <comment ref="E110" authorId="1" shapeId="0" xr:uid="{60C135E6-419B-4776-B17F-8C199C4706DC}">
      <text>
        <r>
          <rPr>
            <sz val="11"/>
            <color theme="1"/>
            <rFont val="Calibri"/>
            <family val="2"/>
            <scheme val="minor"/>
          </rPr>
          <t>Introduzca un número con dos decimales como máximo</t>
        </r>
      </text>
    </comment>
    <comment ref="F110" authorId="1" shapeId="0" xr:uid="{A4CDA265-0D25-4F04-B167-7F5DB54B36F0}">
      <text>
        <r>
          <rPr>
            <sz val="11"/>
            <color theme="1"/>
            <rFont val="Calibri"/>
            <family val="2"/>
            <scheme val="minor"/>
          </rPr>
          <t>Monto calculado automáticamente por el sistema</t>
        </r>
      </text>
    </comment>
    <comment ref="A132" authorId="1" shapeId="0" xr:uid="{69CB809C-9AC0-4B11-983B-A08159BC2301}">
      <text>
        <r>
          <rPr>
            <sz val="11"/>
            <color theme="1"/>
            <rFont val="Calibri"/>
            <family val="2"/>
            <scheme val="minor"/>
          </rPr>
          <t>Introducir un texto con el nombre o referencia de la contratación</t>
        </r>
      </text>
    </comment>
    <comment ref="B132" authorId="1" shapeId="0" xr:uid="{BD15ECD8-958C-4853-BCA5-69D1821F8F93}">
      <text>
        <r>
          <rPr>
            <sz val="11"/>
            <color theme="1"/>
            <rFont val="Calibri"/>
            <family val="2"/>
            <scheme val="minor"/>
          </rPr>
          <t>Introduzca un texto con la finalidad de la contratación</t>
        </r>
      </text>
    </comment>
    <comment ref="C132" authorId="1" shapeId="0" xr:uid="{B25704FE-EB37-4C84-83F3-D0EAF8108438}">
      <text>
        <r>
          <rPr>
            <sz val="11"/>
            <color theme="1"/>
            <rFont val="Calibri"/>
            <family val="2"/>
            <scheme val="minor"/>
          </rPr>
          <t>Seleccionar un valor del listado</t>
        </r>
      </text>
    </comment>
    <comment ref="D132" authorId="1" shapeId="0" xr:uid="{DF285102-C2DF-40E4-98BB-8F9C135BA471}">
      <text>
        <r>
          <rPr>
            <sz val="11"/>
            <color theme="1"/>
            <rFont val="Calibri"/>
            <family val="2"/>
            <scheme val="minor"/>
          </rPr>
          <t>Seleccione el tipo de procedimiento</t>
        </r>
      </text>
    </comment>
    <comment ref="E132" authorId="1" shapeId="0" xr:uid="{AB1C77B7-D96F-4C14-953B-EF5E17001ECE}">
      <text>
        <r>
          <rPr>
            <sz val="11"/>
            <color theme="1"/>
            <rFont val="Calibri"/>
            <family val="2"/>
            <scheme val="minor"/>
          </rPr>
          <t>Seleccione un valor de la lista</t>
        </r>
      </text>
    </comment>
    <comment ref="F132" authorId="1" shapeId="0" xr:uid="{873E0E32-CB1A-4866-805B-DCE006CF1D7B}">
      <text>
        <r>
          <rPr>
            <sz val="11"/>
            <color theme="1"/>
            <rFont val="Calibri"/>
            <family val="2"/>
            <scheme val="minor"/>
          </rPr>
          <t>Introduzca el código SNIP</t>
        </r>
      </text>
    </comment>
    <comment ref="C133" authorId="1" shapeId="0" xr:uid="{43B37D36-F5C7-485C-85A4-3519AE71A20A}">
      <text>
        <r>
          <rPr>
            <sz val="11"/>
            <color theme="1"/>
            <rFont val="Calibri"/>
            <family val="2"/>
            <scheme val="minor"/>
          </rPr>
          <t>Introduzca la fecha de inicio del proceso, en formato dd-mm-aaaa</t>
        </r>
      </text>
    </comment>
    <comment ref="F133" authorId="1" shapeId="0" xr:uid="{B59A6638-D95B-4DEA-B3B6-CD89F2ED929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 authorId="1" shapeId="0" xr:uid="{8B12EC04-0874-47A3-9C3F-6BF6C5ECA7AF}">
      <text/>
    </comment>
    <comment ref="C135" authorId="1" shapeId="0" xr:uid="{5DA825C1-1E68-4C17-83A1-73DD8D946D14}">
      <text>
        <r>
          <rPr>
            <sz val="11"/>
            <color theme="1"/>
            <rFont val="Calibri"/>
            <family val="2"/>
            <scheme val="minor"/>
          </rPr>
          <t>Introduzca la fecha prevista de adjudicación, en formato dd-mm-aaaa</t>
        </r>
      </text>
    </comment>
    <comment ref="F135" authorId="1" shapeId="0" xr:uid="{1124C8C9-99A9-4CFB-B29A-28CFBAED1FCF}">
      <text/>
    </comment>
    <comment ref="F136" authorId="1" shapeId="0" xr:uid="{DB55FCD3-87C4-496B-ABF8-2EA47FEA5777}">
      <text/>
    </comment>
    <comment ref="A138" authorId="1" shapeId="0" xr:uid="{44372261-3ED5-4F42-8181-67166D516E81}">
      <text>
        <r>
          <rPr>
            <sz val="11"/>
            <color theme="1"/>
            <rFont val="Calibri"/>
            <family val="2"/>
            <scheme val="minor"/>
          </rPr>
          <t>Introduzca un codigo UNSPSC</t>
        </r>
      </text>
    </comment>
    <comment ref="B138" authorId="1" shapeId="0" xr:uid="{9BB980F9-6701-4A97-A57A-CE9502635141}">
      <text>
        <r>
          <rPr>
            <sz val="11"/>
            <color theme="1"/>
            <rFont val="Calibri"/>
            <family val="2"/>
            <scheme val="minor"/>
          </rPr>
          <t>Descripción calculada automáticamente a partir de código del artículo</t>
        </r>
      </text>
    </comment>
    <comment ref="C138" authorId="1" shapeId="0" xr:uid="{F60726EE-1267-4622-A898-90C0F7875109}">
      <text>
        <r>
          <rPr>
            <sz val="11"/>
            <color theme="1"/>
            <rFont val="Calibri"/>
            <family val="2"/>
            <scheme val="minor"/>
          </rPr>
          <t>Seleccione un valor de la lista</t>
        </r>
      </text>
    </comment>
    <comment ref="D138" authorId="1" shapeId="0" xr:uid="{6D09D561-8BAB-49D7-802F-1616E41D01C8}">
      <text>
        <r>
          <rPr>
            <sz val="11"/>
            <color theme="1"/>
            <rFont val="Calibri"/>
            <family val="2"/>
            <scheme val="minor"/>
          </rPr>
          <t>Introduzca un número con dos decimales como máximo. Debe ser igual o mayor a la "Cantidad Real Consumida"</t>
        </r>
      </text>
    </comment>
    <comment ref="E138" authorId="1" shapeId="0" xr:uid="{807EA25C-F115-4364-A2F9-1D27B77906CB}">
      <text>
        <r>
          <rPr>
            <sz val="11"/>
            <color theme="1"/>
            <rFont val="Calibri"/>
            <family val="2"/>
            <scheme val="minor"/>
          </rPr>
          <t>Introduzca un número con dos decimales como máximo</t>
        </r>
      </text>
    </comment>
    <comment ref="F138" authorId="1" shapeId="0" xr:uid="{22577EDC-2BE4-4E24-B809-3617D5926205}">
      <text>
        <r>
          <rPr>
            <sz val="11"/>
            <color theme="1"/>
            <rFont val="Calibri"/>
            <family val="2"/>
            <scheme val="minor"/>
          </rPr>
          <t>Monto calculado automáticamente por el sistema</t>
        </r>
      </text>
    </comment>
    <comment ref="A158" authorId="1" shapeId="0" xr:uid="{F7A36564-3599-4386-ADF3-64A673836B3A}">
      <text>
        <r>
          <rPr>
            <sz val="11"/>
            <color theme="1"/>
            <rFont val="Calibri"/>
            <family val="2"/>
            <scheme val="minor"/>
          </rPr>
          <t>Introducir un texto con el nombre o referencia de la contratación</t>
        </r>
      </text>
    </comment>
    <comment ref="B158" authorId="1" shapeId="0" xr:uid="{C6E62C30-FEE1-4575-9DD6-E4228C798BB5}">
      <text>
        <r>
          <rPr>
            <sz val="11"/>
            <color theme="1"/>
            <rFont val="Calibri"/>
            <family val="2"/>
            <scheme val="minor"/>
          </rPr>
          <t>Introduzca un texto con la finalidad de la contratación</t>
        </r>
      </text>
    </comment>
    <comment ref="C158" authorId="1" shapeId="0" xr:uid="{4E8C0CFA-7C08-4C46-8EFA-4351DE8893D3}">
      <text>
        <r>
          <rPr>
            <sz val="11"/>
            <color theme="1"/>
            <rFont val="Calibri"/>
            <family val="2"/>
            <scheme val="minor"/>
          </rPr>
          <t>Seleccionar un valor del listado</t>
        </r>
      </text>
    </comment>
    <comment ref="D158" authorId="1" shapeId="0" xr:uid="{300A3149-A9B2-43C9-82C3-1D412E3A4E41}">
      <text>
        <r>
          <rPr>
            <sz val="11"/>
            <color theme="1"/>
            <rFont val="Calibri"/>
            <family val="2"/>
            <scheme val="minor"/>
          </rPr>
          <t>Seleccione el tipo de procedimiento</t>
        </r>
      </text>
    </comment>
    <comment ref="E158" authorId="1" shapeId="0" xr:uid="{98E5DE1F-903D-4CE3-AD4D-94EBEF69BF91}">
      <text>
        <r>
          <rPr>
            <sz val="11"/>
            <color theme="1"/>
            <rFont val="Calibri"/>
            <family val="2"/>
            <scheme val="minor"/>
          </rPr>
          <t>Seleccione un valor de la lista</t>
        </r>
      </text>
    </comment>
    <comment ref="F158" authorId="1" shapeId="0" xr:uid="{A0B32A27-790A-41F4-8B60-D712B55A8515}">
      <text>
        <r>
          <rPr>
            <sz val="11"/>
            <color theme="1"/>
            <rFont val="Calibri"/>
            <family val="2"/>
            <scheme val="minor"/>
          </rPr>
          <t>Introduzca el código SNIP</t>
        </r>
      </text>
    </comment>
    <comment ref="C159" authorId="1" shapeId="0" xr:uid="{0291E562-B885-4003-9D74-75FD3F3CA988}">
      <text>
        <r>
          <rPr>
            <sz val="11"/>
            <color theme="1"/>
            <rFont val="Calibri"/>
            <family val="2"/>
            <scheme val="minor"/>
          </rPr>
          <t>Introduzca la fecha de inicio del proceso, en formato dd-mm-aaaa</t>
        </r>
      </text>
    </comment>
    <comment ref="F159" authorId="1" shapeId="0" xr:uid="{3D0C1AD5-FC67-4955-BF89-309D94C4838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0" authorId="1" shapeId="0" xr:uid="{B51D6E18-8295-441F-9A5D-BAA9FA0ED2A0}">
      <text/>
    </comment>
    <comment ref="C161" authorId="1" shapeId="0" xr:uid="{DD69A887-E2CC-4924-B023-07826A7B3683}">
      <text>
        <r>
          <rPr>
            <sz val="11"/>
            <color theme="1"/>
            <rFont val="Calibri"/>
            <family val="2"/>
            <scheme val="minor"/>
          </rPr>
          <t>Introduzca la fecha prevista de adjudicación, en formato dd-mm-aaaa</t>
        </r>
      </text>
    </comment>
    <comment ref="F161" authorId="1" shapeId="0" xr:uid="{74145ED0-7F92-41F4-B356-673BE6E32DF0}">
      <text/>
    </comment>
    <comment ref="F162" authorId="1" shapeId="0" xr:uid="{96B4CA73-857B-488B-85D5-7EA7C162B9A7}">
      <text/>
    </comment>
    <comment ref="A164" authorId="1" shapeId="0" xr:uid="{4CCC3337-A1F8-4EDF-883A-BABF2B251DD9}">
      <text>
        <r>
          <rPr>
            <sz val="11"/>
            <color theme="1"/>
            <rFont val="Calibri"/>
            <family val="2"/>
            <scheme val="minor"/>
          </rPr>
          <t>Introduzca un codigo UNSPSC</t>
        </r>
      </text>
    </comment>
    <comment ref="B164" authorId="1" shapeId="0" xr:uid="{BA9DBC4E-7D25-45C7-92C6-9FE8064AAF2F}">
      <text>
        <r>
          <rPr>
            <sz val="11"/>
            <color theme="1"/>
            <rFont val="Calibri"/>
            <family val="2"/>
            <scheme val="minor"/>
          </rPr>
          <t>Descripción calculada automáticamente a partir de código del artículo</t>
        </r>
      </text>
    </comment>
    <comment ref="C164" authorId="1" shapeId="0" xr:uid="{9CEEFC1A-26F6-4AAF-9DBE-35921AD51EAD}">
      <text>
        <r>
          <rPr>
            <sz val="11"/>
            <color theme="1"/>
            <rFont val="Calibri"/>
            <family val="2"/>
            <scheme val="minor"/>
          </rPr>
          <t>Seleccione un valor de la lista</t>
        </r>
      </text>
    </comment>
    <comment ref="D164" authorId="1" shapeId="0" xr:uid="{1AE989DB-EF8C-4325-B7AB-A4D8C9A07AE0}">
      <text>
        <r>
          <rPr>
            <sz val="11"/>
            <color theme="1"/>
            <rFont val="Calibri"/>
            <family val="2"/>
            <scheme val="minor"/>
          </rPr>
          <t>Introduzca un número con dos decimales como máximo. Debe ser igual o mayor a la "Cantidad Real Consumida"</t>
        </r>
      </text>
    </comment>
    <comment ref="E164" authorId="1" shapeId="0" xr:uid="{BB5D7F30-73AC-4C11-9A65-064622914385}">
      <text>
        <r>
          <rPr>
            <sz val="11"/>
            <color theme="1"/>
            <rFont val="Calibri"/>
            <family val="2"/>
            <scheme val="minor"/>
          </rPr>
          <t>Introduzca un número con dos decimales como máximo</t>
        </r>
      </text>
    </comment>
    <comment ref="F164" authorId="1" shapeId="0" xr:uid="{E86F9342-4279-4F20-A714-09CC748CA48D}">
      <text>
        <r>
          <rPr>
            <sz val="11"/>
            <color theme="1"/>
            <rFont val="Calibri"/>
            <family val="2"/>
            <scheme val="minor"/>
          </rPr>
          <t>Monto calculado automáticamente por el sistema</t>
        </r>
      </text>
    </comment>
    <comment ref="A169" authorId="1" shapeId="0" xr:uid="{BF54141D-D402-4FAD-B5D8-270A921E5A86}">
      <text>
        <r>
          <rPr>
            <sz val="11"/>
            <color theme="1"/>
            <rFont val="Calibri"/>
            <family val="2"/>
            <scheme val="minor"/>
          </rPr>
          <t>Introducir un texto con el nombre o referencia de la contratación</t>
        </r>
      </text>
    </comment>
    <comment ref="B169" authorId="1" shapeId="0" xr:uid="{6F28BFBE-E425-4C3D-AFCB-30B5C91F6B54}">
      <text>
        <r>
          <rPr>
            <sz val="11"/>
            <color theme="1"/>
            <rFont val="Calibri"/>
            <family val="2"/>
            <scheme val="minor"/>
          </rPr>
          <t>Introduzca un texto con la finalidad de la contratación</t>
        </r>
      </text>
    </comment>
    <comment ref="C169" authorId="1" shapeId="0" xr:uid="{EAF2BD04-B989-47C3-A1D9-449FAF772EFB}">
      <text>
        <r>
          <rPr>
            <sz val="11"/>
            <color theme="1"/>
            <rFont val="Calibri"/>
            <family val="2"/>
            <scheme val="minor"/>
          </rPr>
          <t>Seleccionar un valor del listado</t>
        </r>
      </text>
    </comment>
    <comment ref="D169" authorId="1" shapeId="0" xr:uid="{922E6B54-BB7C-4484-8C91-75252078E620}">
      <text>
        <r>
          <rPr>
            <sz val="11"/>
            <color theme="1"/>
            <rFont val="Calibri"/>
            <family val="2"/>
            <scheme val="minor"/>
          </rPr>
          <t>Seleccione el tipo de procedimiento</t>
        </r>
      </text>
    </comment>
    <comment ref="E169" authorId="1" shapeId="0" xr:uid="{68586D5F-8C31-47CA-B06B-AC0D06F2B159}">
      <text>
        <r>
          <rPr>
            <sz val="11"/>
            <color theme="1"/>
            <rFont val="Calibri"/>
            <family val="2"/>
            <scheme val="minor"/>
          </rPr>
          <t>Seleccione un valor de la lista</t>
        </r>
      </text>
    </comment>
    <comment ref="F169" authorId="1" shapeId="0" xr:uid="{105C59CE-665E-43D7-A589-4CA0BE470636}">
      <text>
        <r>
          <rPr>
            <sz val="11"/>
            <color theme="1"/>
            <rFont val="Calibri"/>
            <family val="2"/>
            <scheme val="minor"/>
          </rPr>
          <t>Introduzca el código SNIP</t>
        </r>
      </text>
    </comment>
    <comment ref="C170" authorId="1" shapeId="0" xr:uid="{E501DADE-F487-40C6-97A3-71B54ED9EAF9}">
      <text>
        <r>
          <rPr>
            <sz val="11"/>
            <color theme="1"/>
            <rFont val="Calibri"/>
            <family val="2"/>
            <scheme val="minor"/>
          </rPr>
          <t>Introduzca la fecha de inicio del proceso, en formato dd-mm-aaaa</t>
        </r>
      </text>
    </comment>
    <comment ref="F170" authorId="1" shapeId="0" xr:uid="{A662BD6C-2093-4ED4-A42C-9841F194E73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 authorId="1" shapeId="0" xr:uid="{8F6E0C9B-C2CA-4B03-9C0E-CEE77B483263}">
      <text/>
    </comment>
    <comment ref="C172" authorId="1" shapeId="0" xr:uid="{9D35616D-C752-4A0E-AEDB-8F8BAC83D6CF}">
      <text>
        <r>
          <rPr>
            <sz val="11"/>
            <color theme="1"/>
            <rFont val="Calibri"/>
            <family val="2"/>
            <scheme val="minor"/>
          </rPr>
          <t>Introduzca la fecha prevista de adjudicación, en formato dd-mm-aaaa</t>
        </r>
      </text>
    </comment>
    <comment ref="F172" authorId="1" shapeId="0" xr:uid="{BB05C95F-F9C3-45A8-AD34-88DC508220ED}">
      <text/>
    </comment>
    <comment ref="F173" authorId="1" shapeId="0" xr:uid="{AB8B7BF7-2B2F-4203-99F8-3A1AF47B1450}">
      <text/>
    </comment>
    <comment ref="A175" authorId="1" shapeId="0" xr:uid="{C594E958-ADC1-4020-80B8-17A7656CB159}">
      <text>
        <r>
          <rPr>
            <sz val="11"/>
            <color theme="1"/>
            <rFont val="Calibri"/>
            <family val="2"/>
            <scheme val="minor"/>
          </rPr>
          <t>Introduzca un codigo UNSPSC</t>
        </r>
      </text>
    </comment>
    <comment ref="B175" authorId="1" shapeId="0" xr:uid="{4D83E4B9-1047-4A11-AAF6-AA84CEA00229}">
      <text>
        <r>
          <rPr>
            <sz val="11"/>
            <color theme="1"/>
            <rFont val="Calibri"/>
            <family val="2"/>
            <scheme val="minor"/>
          </rPr>
          <t>Descripción calculada automáticamente a partir de código del artículo</t>
        </r>
      </text>
    </comment>
    <comment ref="C175" authorId="1" shapeId="0" xr:uid="{F0D42083-2C9F-4D9D-A9AB-E4A80FC26A34}">
      <text>
        <r>
          <rPr>
            <sz val="11"/>
            <color theme="1"/>
            <rFont val="Calibri"/>
            <family val="2"/>
            <scheme val="minor"/>
          </rPr>
          <t>Seleccione un valor de la lista</t>
        </r>
      </text>
    </comment>
    <comment ref="D175" authorId="1" shapeId="0" xr:uid="{007F2D1C-0C01-459B-AE33-6B8049AC58ED}">
      <text>
        <r>
          <rPr>
            <sz val="11"/>
            <color theme="1"/>
            <rFont val="Calibri"/>
            <family val="2"/>
            <scheme val="minor"/>
          </rPr>
          <t>Introduzca un número con dos decimales como máximo. Debe ser igual o mayor a la "Cantidad Real Consumida"</t>
        </r>
      </text>
    </comment>
    <comment ref="E175" authorId="1" shapeId="0" xr:uid="{80E41BF0-7CA4-4CF4-9A75-1356CBE9EF08}">
      <text>
        <r>
          <rPr>
            <sz val="11"/>
            <color theme="1"/>
            <rFont val="Calibri"/>
            <family val="2"/>
            <scheme val="minor"/>
          </rPr>
          <t>Introduzca un número con dos decimales como máximo</t>
        </r>
      </text>
    </comment>
    <comment ref="F175" authorId="1" shapeId="0" xr:uid="{3C9BA892-2BD4-430A-AE90-3727204649FD}">
      <text>
        <r>
          <rPr>
            <sz val="11"/>
            <color theme="1"/>
            <rFont val="Calibri"/>
            <family val="2"/>
            <scheme val="minor"/>
          </rPr>
          <t>Monto calculado automáticamente por el sistema</t>
        </r>
      </text>
    </comment>
    <comment ref="A182" authorId="1" shapeId="0" xr:uid="{B8703838-EDB4-48CC-A81B-F809BADE8E56}">
      <text>
        <r>
          <rPr>
            <sz val="11"/>
            <color theme="1"/>
            <rFont val="Calibri"/>
            <family val="2"/>
            <scheme val="minor"/>
          </rPr>
          <t>Introducir un texto con el nombre o referencia de la contratación</t>
        </r>
      </text>
    </comment>
    <comment ref="B182" authorId="1" shapeId="0" xr:uid="{9A6832DA-1415-4ADC-B52C-546AC589824C}">
      <text>
        <r>
          <rPr>
            <sz val="11"/>
            <color theme="1"/>
            <rFont val="Calibri"/>
            <family val="2"/>
            <scheme val="minor"/>
          </rPr>
          <t>Introduzca un texto con la finalidad de la contratación</t>
        </r>
      </text>
    </comment>
    <comment ref="C182" authorId="1" shapeId="0" xr:uid="{509F51F9-60DF-44CE-9D85-96B9B1DCB610}">
      <text>
        <r>
          <rPr>
            <sz val="11"/>
            <color theme="1"/>
            <rFont val="Calibri"/>
            <family val="2"/>
            <scheme val="minor"/>
          </rPr>
          <t>Seleccionar un valor del listado</t>
        </r>
      </text>
    </comment>
    <comment ref="D182" authorId="1" shapeId="0" xr:uid="{08327766-56D4-4BC0-8C93-DF9B4B9C58AC}">
      <text>
        <r>
          <rPr>
            <sz val="11"/>
            <color theme="1"/>
            <rFont val="Calibri"/>
            <family val="2"/>
            <scheme val="minor"/>
          </rPr>
          <t>Seleccione el tipo de procedimiento</t>
        </r>
      </text>
    </comment>
    <comment ref="E182" authorId="1" shapeId="0" xr:uid="{B0ACECD0-1A4E-443B-8D5F-5B8466229CA1}">
      <text>
        <r>
          <rPr>
            <sz val="11"/>
            <color theme="1"/>
            <rFont val="Calibri"/>
            <family val="2"/>
            <scheme val="minor"/>
          </rPr>
          <t>Seleccione un valor de la lista</t>
        </r>
      </text>
    </comment>
    <comment ref="F182" authorId="1" shapeId="0" xr:uid="{2FC96C08-7875-41C9-A6D9-394B23751FEC}">
      <text>
        <r>
          <rPr>
            <sz val="11"/>
            <color theme="1"/>
            <rFont val="Calibri"/>
            <family val="2"/>
            <scheme val="minor"/>
          </rPr>
          <t>Introduzca el código SNIP</t>
        </r>
      </text>
    </comment>
    <comment ref="C183" authorId="1" shapeId="0" xr:uid="{A5791887-4C3F-4B68-837C-CD8F90C0378A}">
      <text>
        <r>
          <rPr>
            <sz val="11"/>
            <color theme="1"/>
            <rFont val="Calibri"/>
            <family val="2"/>
            <scheme val="minor"/>
          </rPr>
          <t>Introduzca la fecha de inicio del proceso, en formato dd-mm-aaaa</t>
        </r>
      </text>
    </comment>
    <comment ref="F183" authorId="1" shapeId="0" xr:uid="{715DCA93-A679-4BCA-A1A8-BC48EE6FD65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 authorId="1" shapeId="0" xr:uid="{F1AF5EAC-2E03-4623-9428-0C839BDE4F51}">
      <text/>
    </comment>
    <comment ref="C185" authorId="1" shapeId="0" xr:uid="{61F1E038-AEB5-46E3-8309-416BF1E287FB}">
      <text>
        <r>
          <rPr>
            <sz val="11"/>
            <color theme="1"/>
            <rFont val="Calibri"/>
            <family val="2"/>
            <scheme val="minor"/>
          </rPr>
          <t>Introduzca la fecha prevista de adjudicación, en formato dd-mm-aaaa</t>
        </r>
      </text>
    </comment>
    <comment ref="F185" authorId="1" shapeId="0" xr:uid="{0F10FC8C-28BF-459B-9659-92FD8FDE935E}">
      <text/>
    </comment>
    <comment ref="F186" authorId="1" shapeId="0" xr:uid="{A721E45E-41D7-4F61-8A8E-0E579DAC0F8C}">
      <text/>
    </comment>
    <comment ref="A188" authorId="1" shapeId="0" xr:uid="{DABDF7B5-84ED-4E54-BF4E-4F9C07756B01}">
      <text>
        <r>
          <rPr>
            <sz val="11"/>
            <color theme="1"/>
            <rFont val="Calibri"/>
            <family val="2"/>
            <scheme val="minor"/>
          </rPr>
          <t>Introduzca un codigo UNSPSC</t>
        </r>
      </text>
    </comment>
    <comment ref="B188" authorId="1" shapeId="0" xr:uid="{CBBA0178-F600-441D-A06C-6E29A2463C99}">
      <text>
        <r>
          <rPr>
            <sz val="11"/>
            <color theme="1"/>
            <rFont val="Calibri"/>
            <family val="2"/>
            <scheme val="minor"/>
          </rPr>
          <t>Descripción calculada automáticamente a partir de código del artículo</t>
        </r>
      </text>
    </comment>
    <comment ref="C188" authorId="1" shapeId="0" xr:uid="{3B7AAF84-CA02-4309-BD37-5B85FF38352C}">
      <text>
        <r>
          <rPr>
            <sz val="11"/>
            <color theme="1"/>
            <rFont val="Calibri"/>
            <family val="2"/>
            <scheme val="minor"/>
          </rPr>
          <t>Seleccione un valor de la lista</t>
        </r>
      </text>
    </comment>
    <comment ref="D188" authorId="1" shapeId="0" xr:uid="{A2B8933A-B489-40D7-ABF8-D4454154FE0A}">
      <text>
        <r>
          <rPr>
            <sz val="11"/>
            <color theme="1"/>
            <rFont val="Calibri"/>
            <family val="2"/>
            <scheme val="minor"/>
          </rPr>
          <t>Introduzca un número con dos decimales como máximo. Debe ser igual o mayor a la "Cantidad Real Consumida"</t>
        </r>
      </text>
    </comment>
    <comment ref="E188" authorId="1" shapeId="0" xr:uid="{FDBBFA55-EDE9-4A03-BA7D-A1663636F4EC}">
      <text>
        <r>
          <rPr>
            <sz val="11"/>
            <color theme="1"/>
            <rFont val="Calibri"/>
            <family val="2"/>
            <scheme val="minor"/>
          </rPr>
          <t>Introduzca un número con dos decimales como máximo</t>
        </r>
      </text>
    </comment>
    <comment ref="F188" authorId="1" shapeId="0" xr:uid="{3A6B3659-23F0-4057-ADF2-27AE4B59F18C}">
      <text>
        <r>
          <rPr>
            <sz val="11"/>
            <color theme="1"/>
            <rFont val="Calibri"/>
            <family val="2"/>
            <scheme val="minor"/>
          </rPr>
          <t>Monto calculado automáticamente por el sistema</t>
        </r>
      </text>
    </comment>
    <comment ref="A193" authorId="1" shapeId="0" xr:uid="{3AED97FE-549E-4A1F-AFB0-3BC97153C0ED}">
      <text>
        <r>
          <rPr>
            <sz val="11"/>
            <color theme="1"/>
            <rFont val="Calibri"/>
            <family val="2"/>
            <scheme val="minor"/>
          </rPr>
          <t>Introducir un texto con el nombre o referencia de la contratación</t>
        </r>
      </text>
    </comment>
    <comment ref="B193" authorId="1" shapeId="0" xr:uid="{62005F45-DFE9-4ADB-80E2-51C0080B1319}">
      <text>
        <r>
          <rPr>
            <sz val="11"/>
            <color theme="1"/>
            <rFont val="Calibri"/>
            <family val="2"/>
            <scheme val="minor"/>
          </rPr>
          <t>Introduzca un texto con la finalidad de la contratación</t>
        </r>
      </text>
    </comment>
    <comment ref="C193" authorId="1" shapeId="0" xr:uid="{63DBA5A4-4619-49C0-9985-0739B5C78C07}">
      <text>
        <r>
          <rPr>
            <sz val="11"/>
            <color theme="1"/>
            <rFont val="Calibri"/>
            <family val="2"/>
            <scheme val="minor"/>
          </rPr>
          <t>Seleccionar un valor del listado</t>
        </r>
      </text>
    </comment>
    <comment ref="D193" authorId="1" shapeId="0" xr:uid="{5D81CDA8-66B7-417D-9415-309C54E7DB10}">
      <text>
        <r>
          <rPr>
            <sz val="11"/>
            <color theme="1"/>
            <rFont val="Calibri"/>
            <family val="2"/>
            <scheme val="minor"/>
          </rPr>
          <t>Seleccione el tipo de procedimiento</t>
        </r>
      </text>
    </comment>
    <comment ref="E193" authorId="1" shapeId="0" xr:uid="{2598D24B-6D15-4A67-A36B-0D3FE983290E}">
      <text>
        <r>
          <rPr>
            <sz val="11"/>
            <color theme="1"/>
            <rFont val="Calibri"/>
            <family val="2"/>
            <scheme val="minor"/>
          </rPr>
          <t>Seleccione un valor de la lista</t>
        </r>
      </text>
    </comment>
    <comment ref="F193" authorId="1" shapeId="0" xr:uid="{1B32C103-2C2D-4E3F-AD09-4EB29E59F43E}">
      <text>
        <r>
          <rPr>
            <sz val="11"/>
            <color theme="1"/>
            <rFont val="Calibri"/>
            <family val="2"/>
            <scheme val="minor"/>
          </rPr>
          <t>Introduzca el código SNIP</t>
        </r>
      </text>
    </comment>
    <comment ref="C194" authorId="1" shapeId="0" xr:uid="{B1A5EA35-FCDD-4B92-8738-265774919FB2}">
      <text>
        <r>
          <rPr>
            <sz val="11"/>
            <color theme="1"/>
            <rFont val="Calibri"/>
            <family val="2"/>
            <scheme val="minor"/>
          </rPr>
          <t>Introduzca la fecha de inicio del proceso, en formato dd-mm-aaaa</t>
        </r>
      </text>
    </comment>
    <comment ref="F194" authorId="1" shapeId="0" xr:uid="{EBE6BE94-0AB3-4D6E-85DA-61F8493E580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5" authorId="1" shapeId="0" xr:uid="{C4906EB8-CB44-4C04-B507-D6A7DF9108CD}">
      <text/>
    </comment>
    <comment ref="C196" authorId="1" shapeId="0" xr:uid="{DC213B9B-4586-4545-8862-9AA5CE6B8CFA}">
      <text>
        <r>
          <rPr>
            <sz val="11"/>
            <color theme="1"/>
            <rFont val="Calibri"/>
            <family val="2"/>
            <scheme val="minor"/>
          </rPr>
          <t>Introduzca la fecha prevista de adjudicación, en formato dd-mm-aaaa</t>
        </r>
      </text>
    </comment>
    <comment ref="F196" authorId="1" shapeId="0" xr:uid="{62C8EDBC-0245-4DC4-8F74-EEDA79652D35}">
      <text/>
    </comment>
    <comment ref="F197" authorId="1" shapeId="0" xr:uid="{91F38127-685F-431D-A6EB-3746BCC9C795}">
      <text/>
    </comment>
    <comment ref="A199" authorId="1" shapeId="0" xr:uid="{C432EB09-E6CA-402E-8625-F9A86D246C4E}">
      <text>
        <r>
          <rPr>
            <sz val="11"/>
            <color theme="1"/>
            <rFont val="Calibri"/>
            <family val="2"/>
            <scheme val="minor"/>
          </rPr>
          <t>Introduzca un codigo UNSPSC</t>
        </r>
      </text>
    </comment>
    <comment ref="B199" authorId="1" shapeId="0" xr:uid="{79A398A3-1CEF-42D6-BFB4-43F1DD7A54B4}">
      <text>
        <r>
          <rPr>
            <sz val="11"/>
            <color theme="1"/>
            <rFont val="Calibri"/>
            <family val="2"/>
            <scheme val="minor"/>
          </rPr>
          <t>Descripción calculada automáticamente a partir de código del artículo</t>
        </r>
      </text>
    </comment>
    <comment ref="C199" authorId="1" shapeId="0" xr:uid="{D23D5BA4-B1D6-43CC-A922-8EF121273113}">
      <text>
        <r>
          <rPr>
            <sz val="11"/>
            <color theme="1"/>
            <rFont val="Calibri"/>
            <family val="2"/>
            <scheme val="minor"/>
          </rPr>
          <t>Seleccione un valor de la lista</t>
        </r>
      </text>
    </comment>
    <comment ref="D199" authorId="1" shapeId="0" xr:uid="{5A31DA56-DE5C-4343-BE93-3BC531D1C849}">
      <text>
        <r>
          <rPr>
            <sz val="11"/>
            <color theme="1"/>
            <rFont val="Calibri"/>
            <family val="2"/>
            <scheme val="minor"/>
          </rPr>
          <t>Introduzca un número con dos decimales como máximo. Debe ser igual o mayor a la "Cantidad Real Consumida"</t>
        </r>
      </text>
    </comment>
    <comment ref="E199" authorId="1" shapeId="0" xr:uid="{DE413EE5-871D-4AEA-9FEA-B5A238DBF75D}">
      <text>
        <r>
          <rPr>
            <sz val="11"/>
            <color theme="1"/>
            <rFont val="Calibri"/>
            <family val="2"/>
            <scheme val="minor"/>
          </rPr>
          <t>Introduzca un número con dos decimales como máximo</t>
        </r>
      </text>
    </comment>
    <comment ref="F199" authorId="1" shapeId="0" xr:uid="{33AE3CAE-F155-4E42-AD03-17559613F325}">
      <text>
        <r>
          <rPr>
            <sz val="11"/>
            <color theme="1"/>
            <rFont val="Calibri"/>
            <family val="2"/>
            <scheme val="minor"/>
          </rPr>
          <t>Monto calculado automáticamente por el sistema</t>
        </r>
      </text>
    </comment>
    <comment ref="A204" authorId="1" shapeId="0" xr:uid="{05FC6AB4-8CE8-4A96-8DA7-3061726D43C3}">
      <text>
        <r>
          <rPr>
            <sz val="11"/>
            <color theme="1"/>
            <rFont val="Calibri"/>
            <family val="2"/>
            <scheme val="minor"/>
          </rPr>
          <t>Introducir un texto con el nombre o referencia de la contratación</t>
        </r>
      </text>
    </comment>
    <comment ref="B204" authorId="1" shapeId="0" xr:uid="{335BEC97-97C9-46AE-82BC-D464A1103B64}">
      <text>
        <r>
          <rPr>
            <sz val="11"/>
            <color theme="1"/>
            <rFont val="Calibri"/>
            <family val="2"/>
            <scheme val="minor"/>
          </rPr>
          <t>Introduzca un texto con la finalidad de la contratación</t>
        </r>
      </text>
    </comment>
    <comment ref="C204" authorId="1" shapeId="0" xr:uid="{403557FE-268C-4E4E-9345-071D444E22BE}">
      <text>
        <r>
          <rPr>
            <sz val="11"/>
            <color theme="1"/>
            <rFont val="Calibri"/>
            <family val="2"/>
            <scheme val="minor"/>
          </rPr>
          <t>Seleccionar un valor del listado</t>
        </r>
      </text>
    </comment>
    <comment ref="D204" authorId="1" shapeId="0" xr:uid="{1FE478D9-1F23-43C1-96DA-9F827BE46653}">
      <text>
        <r>
          <rPr>
            <sz val="11"/>
            <color theme="1"/>
            <rFont val="Calibri"/>
            <family val="2"/>
            <scheme val="minor"/>
          </rPr>
          <t>Seleccione el tipo de procedimiento</t>
        </r>
      </text>
    </comment>
    <comment ref="E204" authorId="1" shapeId="0" xr:uid="{84A9DB54-16CE-4CE2-9EE2-42BE573C8228}">
      <text>
        <r>
          <rPr>
            <sz val="11"/>
            <color theme="1"/>
            <rFont val="Calibri"/>
            <family val="2"/>
            <scheme val="minor"/>
          </rPr>
          <t>Seleccione un valor de la lista</t>
        </r>
      </text>
    </comment>
    <comment ref="F204" authorId="1" shapeId="0" xr:uid="{A66D0445-BD89-4928-A016-1352D3CA9B62}">
      <text>
        <r>
          <rPr>
            <sz val="11"/>
            <color theme="1"/>
            <rFont val="Calibri"/>
            <family val="2"/>
            <scheme val="minor"/>
          </rPr>
          <t>Introduzca el código SNIP</t>
        </r>
      </text>
    </comment>
    <comment ref="C205" authorId="1" shapeId="0" xr:uid="{C184CFD6-E9F0-4919-BADC-E9FAB59661CC}">
      <text>
        <r>
          <rPr>
            <sz val="11"/>
            <color theme="1"/>
            <rFont val="Calibri"/>
            <family val="2"/>
            <scheme val="minor"/>
          </rPr>
          <t>Introduzca la fecha de inicio del proceso, en formato dd-mm-aaaa</t>
        </r>
      </text>
    </comment>
    <comment ref="F205" authorId="1" shapeId="0" xr:uid="{867B604B-BEAB-4980-95FE-3E66A392790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6" authorId="1" shapeId="0" xr:uid="{CD8CCC21-972C-4E57-800A-E96D4DAB5A38}">
      <text/>
    </comment>
    <comment ref="C207" authorId="1" shapeId="0" xr:uid="{C7809FA7-EE48-4FC8-A13E-CF6840AEB9CD}">
      <text>
        <r>
          <rPr>
            <sz val="11"/>
            <color theme="1"/>
            <rFont val="Calibri"/>
            <family val="2"/>
            <scheme val="minor"/>
          </rPr>
          <t>Introduzca la fecha prevista de adjudicación, en formato dd-mm-aaaa</t>
        </r>
      </text>
    </comment>
    <comment ref="F207" authorId="1" shapeId="0" xr:uid="{9A61DEA7-9143-47CB-946B-365DD5C2D713}">
      <text/>
    </comment>
    <comment ref="F208" authorId="1" shapeId="0" xr:uid="{DCF5CAEA-2ED0-41F7-82E8-3B1BB9BB034B}">
      <text/>
    </comment>
    <comment ref="A210" authorId="1" shapeId="0" xr:uid="{5C389F9F-ED0F-400B-A302-E107B543F04E}">
      <text>
        <r>
          <rPr>
            <sz val="11"/>
            <color theme="1"/>
            <rFont val="Calibri"/>
            <family val="2"/>
            <scheme val="minor"/>
          </rPr>
          <t>Introduzca un codigo UNSPSC</t>
        </r>
      </text>
    </comment>
    <comment ref="B210" authorId="1" shapeId="0" xr:uid="{34A1F4EE-2FD1-40ED-83D7-2C700ECB3B6F}">
      <text>
        <r>
          <rPr>
            <sz val="11"/>
            <color theme="1"/>
            <rFont val="Calibri"/>
            <family val="2"/>
            <scheme val="minor"/>
          </rPr>
          <t>Descripción calculada automáticamente a partir de código del artículo</t>
        </r>
      </text>
    </comment>
    <comment ref="C210" authorId="1" shapeId="0" xr:uid="{3FDB1FB3-00DE-444B-815F-C6ACB11847ED}">
      <text>
        <r>
          <rPr>
            <sz val="11"/>
            <color theme="1"/>
            <rFont val="Calibri"/>
            <family val="2"/>
            <scheme val="minor"/>
          </rPr>
          <t>Seleccione un valor de la lista</t>
        </r>
      </text>
    </comment>
    <comment ref="D210" authorId="1" shapeId="0" xr:uid="{B3D39657-AD5E-4CCF-B685-6C2744E4510B}">
      <text>
        <r>
          <rPr>
            <sz val="11"/>
            <color theme="1"/>
            <rFont val="Calibri"/>
            <family val="2"/>
            <scheme val="minor"/>
          </rPr>
          <t>Introduzca un número con dos decimales como máximo. Debe ser igual o mayor a la "Cantidad Real Consumida"</t>
        </r>
      </text>
    </comment>
    <comment ref="E210" authorId="1" shapeId="0" xr:uid="{EDA40B95-63F9-48CC-95A1-9ABE838DB794}">
      <text>
        <r>
          <rPr>
            <sz val="11"/>
            <color theme="1"/>
            <rFont val="Calibri"/>
            <family val="2"/>
            <scheme val="minor"/>
          </rPr>
          <t>Introduzca un número con dos decimales como máximo</t>
        </r>
      </text>
    </comment>
    <comment ref="F210" authorId="1" shapeId="0" xr:uid="{D87CB1B9-6745-4EE4-B3A2-E629CA543C99}">
      <text>
        <r>
          <rPr>
            <sz val="11"/>
            <color theme="1"/>
            <rFont val="Calibri"/>
            <family val="2"/>
            <scheme val="minor"/>
          </rPr>
          <t>Monto calculado automáticamente por el sistema</t>
        </r>
      </text>
    </comment>
    <comment ref="A220" authorId="1" shapeId="0" xr:uid="{2679A00C-AB11-47F0-A571-1A6D766254BE}">
      <text>
        <r>
          <rPr>
            <sz val="11"/>
            <color theme="1"/>
            <rFont val="Calibri"/>
            <family val="2"/>
            <scheme val="minor"/>
          </rPr>
          <t>Introducir un texto con el nombre o referencia de la contratación</t>
        </r>
      </text>
    </comment>
    <comment ref="B220" authorId="1" shapeId="0" xr:uid="{9EEE030B-C7BA-4A47-B348-55210EF6CE5F}">
      <text>
        <r>
          <rPr>
            <sz val="11"/>
            <color theme="1"/>
            <rFont val="Calibri"/>
            <family val="2"/>
            <scheme val="minor"/>
          </rPr>
          <t>Introduzca un texto con la finalidad de la contratación</t>
        </r>
      </text>
    </comment>
    <comment ref="C220" authorId="1" shapeId="0" xr:uid="{DB035984-8F81-40E4-ADF3-512BF2220801}">
      <text>
        <r>
          <rPr>
            <sz val="11"/>
            <color theme="1"/>
            <rFont val="Calibri"/>
            <family val="2"/>
            <scheme val="minor"/>
          </rPr>
          <t>Seleccionar un valor del listado</t>
        </r>
      </text>
    </comment>
    <comment ref="D220" authorId="1" shapeId="0" xr:uid="{3252E824-75CD-4614-A571-9B3AB6C671AB}">
      <text>
        <r>
          <rPr>
            <sz val="11"/>
            <color theme="1"/>
            <rFont val="Calibri"/>
            <family val="2"/>
            <scheme val="minor"/>
          </rPr>
          <t>Seleccione el tipo de procedimiento</t>
        </r>
      </text>
    </comment>
    <comment ref="E220" authorId="1" shapeId="0" xr:uid="{8959F30C-F521-4204-80EF-5DBDA3FD28F7}">
      <text>
        <r>
          <rPr>
            <sz val="11"/>
            <color theme="1"/>
            <rFont val="Calibri"/>
            <family val="2"/>
            <scheme val="minor"/>
          </rPr>
          <t>Seleccione un valor de la lista</t>
        </r>
      </text>
    </comment>
    <comment ref="F220" authorId="1" shapeId="0" xr:uid="{8E29BFA1-C9C9-4B7D-A1A0-C1D9C5DCABA6}">
      <text>
        <r>
          <rPr>
            <sz val="11"/>
            <color theme="1"/>
            <rFont val="Calibri"/>
            <family val="2"/>
            <scheme val="minor"/>
          </rPr>
          <t>Introduzca el código SNIP</t>
        </r>
      </text>
    </comment>
    <comment ref="C221" authorId="1" shapeId="0" xr:uid="{20332E01-3591-455B-8943-BC544B642202}">
      <text>
        <r>
          <rPr>
            <sz val="11"/>
            <color theme="1"/>
            <rFont val="Calibri"/>
            <family val="2"/>
            <scheme val="minor"/>
          </rPr>
          <t>Introduzca la fecha de inicio del proceso, en formato dd-mm-aaaa</t>
        </r>
      </text>
    </comment>
    <comment ref="F221" authorId="1" shapeId="0" xr:uid="{FEDDB839-6A32-4A8C-A15F-2549BF9110C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2" authorId="1" shapeId="0" xr:uid="{D75C492E-1F51-486B-AE85-69AD94B05F89}">
      <text/>
    </comment>
    <comment ref="C223" authorId="1" shapeId="0" xr:uid="{B590C645-79EC-43B7-9216-1B7FAF604894}">
      <text>
        <r>
          <rPr>
            <sz val="11"/>
            <color theme="1"/>
            <rFont val="Calibri"/>
            <family val="2"/>
            <scheme val="minor"/>
          </rPr>
          <t>Introduzca la fecha prevista de adjudicación, en formato dd-mm-aaaa</t>
        </r>
      </text>
    </comment>
    <comment ref="F223" authorId="1" shapeId="0" xr:uid="{2DEF8241-57A2-44AF-B846-4537FCCD2C61}">
      <text/>
    </comment>
    <comment ref="F224" authorId="1" shapeId="0" xr:uid="{B6893315-40D3-4D4E-83C6-3E85F879C0E8}">
      <text/>
    </comment>
    <comment ref="A226" authorId="1" shapeId="0" xr:uid="{622BB5C1-7F05-427E-B3C3-FC9C1B41A021}">
      <text>
        <r>
          <rPr>
            <sz val="11"/>
            <color theme="1"/>
            <rFont val="Calibri"/>
            <family val="2"/>
            <scheme val="minor"/>
          </rPr>
          <t>Introduzca un codigo UNSPSC</t>
        </r>
      </text>
    </comment>
    <comment ref="B226" authorId="1" shapeId="0" xr:uid="{751FA279-8D6A-43FF-8EA6-EEE02A798980}">
      <text>
        <r>
          <rPr>
            <sz val="11"/>
            <color theme="1"/>
            <rFont val="Calibri"/>
            <family val="2"/>
            <scheme val="minor"/>
          </rPr>
          <t>Descripción calculada automáticamente a partir de código del artículo</t>
        </r>
      </text>
    </comment>
    <comment ref="C226" authorId="1" shapeId="0" xr:uid="{E1EAB531-1D8B-4D2F-8A9D-87E3433629B1}">
      <text>
        <r>
          <rPr>
            <sz val="11"/>
            <color theme="1"/>
            <rFont val="Calibri"/>
            <family val="2"/>
            <scheme val="minor"/>
          </rPr>
          <t>Seleccione un valor de la lista</t>
        </r>
      </text>
    </comment>
    <comment ref="D226" authorId="1" shapeId="0" xr:uid="{E5FE5C26-4A10-45A4-AC87-956D5A87476C}">
      <text>
        <r>
          <rPr>
            <sz val="11"/>
            <color theme="1"/>
            <rFont val="Calibri"/>
            <family val="2"/>
            <scheme val="minor"/>
          </rPr>
          <t>Introduzca un número con dos decimales como máximo. Debe ser igual o mayor a la "Cantidad Real Consumida"</t>
        </r>
      </text>
    </comment>
    <comment ref="E226" authorId="1" shapeId="0" xr:uid="{8E8C90FE-C0C9-4038-A2F2-9AFBB2924B75}">
      <text>
        <r>
          <rPr>
            <sz val="11"/>
            <color theme="1"/>
            <rFont val="Calibri"/>
            <family val="2"/>
            <scheme val="minor"/>
          </rPr>
          <t>Introduzca un número con dos decimales como máximo</t>
        </r>
      </text>
    </comment>
    <comment ref="F226" authorId="1" shapeId="0" xr:uid="{1E5340B3-3C46-417D-92F0-9F9ABC182548}">
      <text>
        <r>
          <rPr>
            <sz val="11"/>
            <color theme="1"/>
            <rFont val="Calibri"/>
            <family val="2"/>
            <scheme val="minor"/>
          </rPr>
          <t>Monto calculado automáticamente por el sistema</t>
        </r>
      </text>
    </comment>
    <comment ref="A238" authorId="1" shapeId="0" xr:uid="{0DE66E7D-9887-4BFA-96CD-6579E5387F23}">
      <text>
        <r>
          <rPr>
            <sz val="11"/>
            <color theme="1"/>
            <rFont val="Calibri"/>
            <family val="2"/>
            <scheme val="minor"/>
          </rPr>
          <t>Introducir un texto con el nombre o referencia de la contratación</t>
        </r>
      </text>
    </comment>
    <comment ref="B238" authorId="1" shapeId="0" xr:uid="{EE70DD52-C27F-4B6C-A458-BCF1F46F7C8C}">
      <text>
        <r>
          <rPr>
            <sz val="11"/>
            <color theme="1"/>
            <rFont val="Calibri"/>
            <family val="2"/>
            <scheme val="minor"/>
          </rPr>
          <t>Introduzca un texto con la finalidad de la contratación</t>
        </r>
      </text>
    </comment>
    <comment ref="C238" authorId="1" shapeId="0" xr:uid="{7E424CC9-47DE-4BCB-A517-E7A29F4A6D3F}">
      <text>
        <r>
          <rPr>
            <sz val="11"/>
            <color theme="1"/>
            <rFont val="Calibri"/>
            <family val="2"/>
            <scheme val="minor"/>
          </rPr>
          <t>Seleccionar un valor del listado</t>
        </r>
      </text>
    </comment>
    <comment ref="D238" authorId="1" shapeId="0" xr:uid="{F3277DEE-0400-496C-AA26-9CDFC0E551F8}">
      <text>
        <r>
          <rPr>
            <sz val="11"/>
            <color theme="1"/>
            <rFont val="Calibri"/>
            <family val="2"/>
            <scheme val="minor"/>
          </rPr>
          <t>Seleccione el tipo de procedimiento</t>
        </r>
      </text>
    </comment>
    <comment ref="E238" authorId="1" shapeId="0" xr:uid="{8502712A-BC0C-41C6-B3A9-11C9B5AC27DE}">
      <text>
        <r>
          <rPr>
            <sz val="11"/>
            <color theme="1"/>
            <rFont val="Calibri"/>
            <family val="2"/>
            <scheme val="minor"/>
          </rPr>
          <t>Seleccione un valor de la lista</t>
        </r>
      </text>
    </comment>
    <comment ref="F238" authorId="1" shapeId="0" xr:uid="{CB55F5EF-A73F-40E7-A9FD-B18F69DCF1D0}">
      <text>
        <r>
          <rPr>
            <sz val="11"/>
            <color theme="1"/>
            <rFont val="Calibri"/>
            <family val="2"/>
            <scheme val="minor"/>
          </rPr>
          <t>Introduzca el código SNIP</t>
        </r>
      </text>
    </comment>
    <comment ref="C239" authorId="1" shapeId="0" xr:uid="{D9FC02DB-8E78-4DFA-B15A-4E51DF7C8A4D}">
      <text>
        <r>
          <rPr>
            <sz val="11"/>
            <color theme="1"/>
            <rFont val="Calibri"/>
            <family val="2"/>
            <scheme val="minor"/>
          </rPr>
          <t>Introduzca la fecha de inicio del proceso, en formato dd-mm-aaaa</t>
        </r>
      </text>
    </comment>
    <comment ref="F239" authorId="1" shapeId="0" xr:uid="{8553EED5-80DC-42DB-94B4-045537058C1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0" authorId="1" shapeId="0" xr:uid="{2004EAE1-FD82-4224-80B4-2DCE472588EF}">
      <text/>
    </comment>
    <comment ref="C241" authorId="1" shapeId="0" xr:uid="{228DCCB0-B044-4E9E-90C8-D03CFB53DEA7}">
      <text>
        <r>
          <rPr>
            <sz val="11"/>
            <color theme="1"/>
            <rFont val="Calibri"/>
            <family val="2"/>
            <scheme val="minor"/>
          </rPr>
          <t>Introduzca la fecha prevista de adjudicación, en formato dd-mm-aaaa</t>
        </r>
      </text>
    </comment>
    <comment ref="F241" authorId="1" shapeId="0" xr:uid="{E712F972-B89B-42CF-9222-D4C06EC64A9C}">
      <text/>
    </comment>
    <comment ref="F242" authorId="1" shapeId="0" xr:uid="{8A68F8B1-2D33-4FB4-B462-FFE02E22E762}">
      <text/>
    </comment>
    <comment ref="A244" authorId="1" shapeId="0" xr:uid="{9A5CCF92-5F60-4160-B1A4-6F0332E82644}">
      <text>
        <r>
          <rPr>
            <sz val="11"/>
            <color theme="1"/>
            <rFont val="Calibri"/>
            <family val="2"/>
            <scheme val="minor"/>
          </rPr>
          <t>Introduzca un codigo UNSPSC</t>
        </r>
      </text>
    </comment>
    <comment ref="B244" authorId="1" shapeId="0" xr:uid="{EE08DF0A-FE82-470B-9F4A-BF53CDBA30B5}">
      <text>
        <r>
          <rPr>
            <sz val="11"/>
            <color theme="1"/>
            <rFont val="Calibri"/>
            <family val="2"/>
            <scheme val="minor"/>
          </rPr>
          <t>Descripción calculada automáticamente a partir de código del artículo</t>
        </r>
      </text>
    </comment>
    <comment ref="C244" authorId="1" shapeId="0" xr:uid="{461B50D7-E4AB-4F43-A8F7-CC1D61B9D4D9}">
      <text>
        <r>
          <rPr>
            <sz val="11"/>
            <color theme="1"/>
            <rFont val="Calibri"/>
            <family val="2"/>
            <scheme val="minor"/>
          </rPr>
          <t>Seleccione un valor de la lista</t>
        </r>
      </text>
    </comment>
    <comment ref="D244" authorId="1" shapeId="0" xr:uid="{ADCA6832-0ED0-4210-B862-DBA2FADFA701}">
      <text>
        <r>
          <rPr>
            <sz val="11"/>
            <color theme="1"/>
            <rFont val="Calibri"/>
            <family val="2"/>
            <scheme val="minor"/>
          </rPr>
          <t>Introduzca un número con dos decimales como máximo. Debe ser igual o mayor a la "Cantidad Real Consumida"</t>
        </r>
      </text>
    </comment>
    <comment ref="E244" authorId="1" shapeId="0" xr:uid="{767C4E0D-56FB-434A-A345-AD5D6BC64FA8}">
      <text>
        <r>
          <rPr>
            <sz val="11"/>
            <color theme="1"/>
            <rFont val="Calibri"/>
            <family val="2"/>
            <scheme val="minor"/>
          </rPr>
          <t>Introduzca un número con dos decimales como máximo</t>
        </r>
      </text>
    </comment>
    <comment ref="F244" authorId="1" shapeId="0" xr:uid="{0BAC9275-7593-4ECC-B534-204430107B69}">
      <text>
        <r>
          <rPr>
            <sz val="11"/>
            <color theme="1"/>
            <rFont val="Calibri"/>
            <family val="2"/>
            <scheme val="minor"/>
          </rPr>
          <t>Monto calculado automáticamente por el sistema</t>
        </r>
      </text>
    </comment>
    <comment ref="A249" authorId="1" shapeId="0" xr:uid="{A1BFB358-E229-4E54-9749-4C2CB553E1D4}">
      <text>
        <r>
          <rPr>
            <sz val="11"/>
            <color theme="1"/>
            <rFont val="Calibri"/>
            <family val="2"/>
            <scheme val="minor"/>
          </rPr>
          <t>Introducir un texto con el nombre o referencia de la contratación</t>
        </r>
      </text>
    </comment>
    <comment ref="B249" authorId="1" shapeId="0" xr:uid="{36AACCF4-ACD3-43C5-8EA0-1E078DEB724A}">
      <text>
        <r>
          <rPr>
            <sz val="11"/>
            <color theme="1"/>
            <rFont val="Calibri"/>
            <family val="2"/>
            <scheme val="minor"/>
          </rPr>
          <t>Introduzca un texto con la finalidad de la contratación</t>
        </r>
      </text>
    </comment>
    <comment ref="C249" authorId="1" shapeId="0" xr:uid="{45DFB09B-B671-45A0-96BB-D61FBCF79BCB}">
      <text>
        <r>
          <rPr>
            <sz val="11"/>
            <color theme="1"/>
            <rFont val="Calibri"/>
            <family val="2"/>
            <scheme val="minor"/>
          </rPr>
          <t>Seleccionar un valor del listado</t>
        </r>
      </text>
    </comment>
    <comment ref="D249" authorId="1" shapeId="0" xr:uid="{7B13D9C8-1F71-4300-B279-3D18FEEEABD2}">
      <text>
        <r>
          <rPr>
            <sz val="11"/>
            <color theme="1"/>
            <rFont val="Calibri"/>
            <family val="2"/>
            <scheme val="minor"/>
          </rPr>
          <t>Seleccione el tipo de procedimiento</t>
        </r>
      </text>
    </comment>
    <comment ref="E249" authorId="1" shapeId="0" xr:uid="{5F958821-41B1-4664-B04E-A5037D7BBE2B}">
      <text>
        <r>
          <rPr>
            <sz val="11"/>
            <color theme="1"/>
            <rFont val="Calibri"/>
            <family val="2"/>
            <scheme val="minor"/>
          </rPr>
          <t>Seleccione un valor de la lista</t>
        </r>
      </text>
    </comment>
    <comment ref="F249" authorId="1" shapeId="0" xr:uid="{ECAE62A0-2B2F-4377-8D16-FC7D1D6E273C}">
      <text>
        <r>
          <rPr>
            <sz val="11"/>
            <color theme="1"/>
            <rFont val="Calibri"/>
            <family val="2"/>
            <scheme val="minor"/>
          </rPr>
          <t>Introduzca el código SNIP</t>
        </r>
      </text>
    </comment>
    <comment ref="C250" authorId="1" shapeId="0" xr:uid="{FC6C6257-6E11-4868-A002-9F64FBEB7669}">
      <text>
        <r>
          <rPr>
            <sz val="11"/>
            <color theme="1"/>
            <rFont val="Calibri"/>
            <family val="2"/>
            <scheme val="minor"/>
          </rPr>
          <t>Introduzca la fecha de inicio del proceso, en formato dd-mm-aaaa</t>
        </r>
      </text>
    </comment>
    <comment ref="F250" authorId="1" shapeId="0" xr:uid="{88468887-9B72-4CF9-B297-CF3949ACDED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1" authorId="1" shapeId="0" xr:uid="{E3A1EC00-B38D-4D94-8FEE-0B8983B23BB5}">
      <text/>
    </comment>
    <comment ref="C252" authorId="1" shapeId="0" xr:uid="{71C38ED4-E441-4E9B-AC9A-B165CEC83E62}">
      <text>
        <r>
          <rPr>
            <sz val="11"/>
            <color theme="1"/>
            <rFont val="Calibri"/>
            <family val="2"/>
            <scheme val="minor"/>
          </rPr>
          <t>Introduzca la fecha prevista de adjudicación, en formato dd-mm-aaaa</t>
        </r>
      </text>
    </comment>
    <comment ref="F252" authorId="1" shapeId="0" xr:uid="{B83934ED-EE75-4CAE-AA09-857E751FEF6B}">
      <text/>
    </comment>
    <comment ref="F253" authorId="1" shapeId="0" xr:uid="{55D44609-69BA-4534-9381-F6A7C6AD2313}">
      <text/>
    </comment>
    <comment ref="A255" authorId="1" shapeId="0" xr:uid="{EBBAE79A-FE5F-4148-BCA1-1EEDCB572CD6}">
      <text>
        <r>
          <rPr>
            <sz val="11"/>
            <color theme="1"/>
            <rFont val="Calibri"/>
            <family val="2"/>
            <scheme val="minor"/>
          </rPr>
          <t>Introduzca un codigo UNSPSC</t>
        </r>
      </text>
    </comment>
    <comment ref="B255" authorId="1" shapeId="0" xr:uid="{F5E56365-589D-4CF1-B8AF-3FCC3D8E0815}">
      <text>
        <r>
          <rPr>
            <sz val="11"/>
            <color theme="1"/>
            <rFont val="Calibri"/>
            <family val="2"/>
            <scheme val="minor"/>
          </rPr>
          <t>Descripción calculada automáticamente a partir de código del artículo</t>
        </r>
      </text>
    </comment>
    <comment ref="C255" authorId="1" shapeId="0" xr:uid="{8C2E657B-3A00-4788-B950-57B6805B77EA}">
      <text>
        <r>
          <rPr>
            <sz val="11"/>
            <color theme="1"/>
            <rFont val="Calibri"/>
            <family val="2"/>
            <scheme val="minor"/>
          </rPr>
          <t>Seleccione un valor de la lista</t>
        </r>
      </text>
    </comment>
    <comment ref="D255" authorId="1" shapeId="0" xr:uid="{357841DD-16C8-434A-9802-91CA6B130B14}">
      <text>
        <r>
          <rPr>
            <sz val="11"/>
            <color theme="1"/>
            <rFont val="Calibri"/>
            <family val="2"/>
            <scheme val="minor"/>
          </rPr>
          <t>Introduzca un número con dos decimales como máximo. Debe ser igual o mayor a la "Cantidad Real Consumida"</t>
        </r>
      </text>
    </comment>
    <comment ref="E255" authorId="1" shapeId="0" xr:uid="{75382A7B-8810-4613-90BC-51345CF04176}">
      <text>
        <r>
          <rPr>
            <sz val="11"/>
            <color theme="1"/>
            <rFont val="Calibri"/>
            <family val="2"/>
            <scheme val="minor"/>
          </rPr>
          <t>Introduzca un número con dos decimales como máximo</t>
        </r>
      </text>
    </comment>
    <comment ref="F255" authorId="1" shapeId="0" xr:uid="{9115AB97-403E-46A6-8357-D51937046C3D}">
      <text>
        <r>
          <rPr>
            <sz val="11"/>
            <color theme="1"/>
            <rFont val="Calibri"/>
            <family val="2"/>
            <scheme val="minor"/>
          </rPr>
          <t>Monto calculado automáticamente por el sistema</t>
        </r>
      </text>
    </comment>
    <comment ref="A291" authorId="1" shapeId="0" xr:uid="{6F032D53-00E5-43C2-9EDE-99CDE8E2E4A2}">
      <text>
        <r>
          <rPr>
            <sz val="11"/>
            <color theme="1"/>
            <rFont val="Calibri"/>
            <family val="2"/>
            <scheme val="minor"/>
          </rPr>
          <t>Introducir un texto con el nombre o referencia de la contratación</t>
        </r>
      </text>
    </comment>
    <comment ref="B291" authorId="1" shapeId="0" xr:uid="{A33851A0-404B-4F72-BCFA-D25CD3E440C5}">
      <text>
        <r>
          <rPr>
            <sz val="11"/>
            <color theme="1"/>
            <rFont val="Calibri"/>
            <family val="2"/>
            <scheme val="minor"/>
          </rPr>
          <t>Introduzca un texto con la finalidad de la contratación</t>
        </r>
      </text>
    </comment>
    <comment ref="C291" authorId="1" shapeId="0" xr:uid="{2AA836CB-BB3E-40C1-B3ED-1DC69560DE17}">
      <text>
        <r>
          <rPr>
            <sz val="11"/>
            <color theme="1"/>
            <rFont val="Calibri"/>
            <family val="2"/>
            <scheme val="minor"/>
          </rPr>
          <t>Seleccionar un valor del listado</t>
        </r>
      </text>
    </comment>
    <comment ref="D291" authorId="1" shapeId="0" xr:uid="{C3D7BABE-6CCD-4FFF-A3F3-5DA7BD1CBD0B}">
      <text>
        <r>
          <rPr>
            <sz val="11"/>
            <color theme="1"/>
            <rFont val="Calibri"/>
            <family val="2"/>
            <scheme val="minor"/>
          </rPr>
          <t>Seleccione el tipo de procedimiento</t>
        </r>
      </text>
    </comment>
    <comment ref="E291" authorId="1" shapeId="0" xr:uid="{8656E2F4-719B-4FBF-A397-0F2B21DECEBB}">
      <text>
        <r>
          <rPr>
            <sz val="11"/>
            <color theme="1"/>
            <rFont val="Calibri"/>
            <family val="2"/>
            <scheme val="minor"/>
          </rPr>
          <t>Seleccione un valor de la lista</t>
        </r>
      </text>
    </comment>
    <comment ref="F291" authorId="1" shapeId="0" xr:uid="{FCE85488-88C6-42F9-963A-0ABA53656610}">
      <text>
        <r>
          <rPr>
            <sz val="11"/>
            <color theme="1"/>
            <rFont val="Calibri"/>
            <family val="2"/>
            <scheme val="minor"/>
          </rPr>
          <t>Introduzca el código SNIP</t>
        </r>
      </text>
    </comment>
    <comment ref="C292" authorId="1" shapeId="0" xr:uid="{C7765561-E168-45B3-AB4A-BC80688CB949}">
      <text>
        <r>
          <rPr>
            <sz val="11"/>
            <color theme="1"/>
            <rFont val="Calibri"/>
            <family val="2"/>
            <scheme val="minor"/>
          </rPr>
          <t>Introduzca la fecha de inicio del proceso, en formato dd-mm-aaaa</t>
        </r>
      </text>
    </comment>
    <comment ref="F292" authorId="1" shapeId="0" xr:uid="{12E86BC4-81C6-4B7D-9754-7D576F36ADB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3" authorId="1" shapeId="0" xr:uid="{58965897-D44F-4944-9938-143F9591AC7E}">
      <text/>
    </comment>
    <comment ref="C294" authorId="1" shapeId="0" xr:uid="{C520D2D7-8CDF-435C-BFB0-25CFF26E1ED7}">
      <text>
        <r>
          <rPr>
            <sz val="11"/>
            <color theme="1"/>
            <rFont val="Calibri"/>
            <family val="2"/>
            <scheme val="minor"/>
          </rPr>
          <t>Introduzca la fecha prevista de adjudicación, en formato dd-mm-aaaa</t>
        </r>
      </text>
    </comment>
    <comment ref="F294" authorId="1" shapeId="0" xr:uid="{FFFA22FA-8E09-4509-8C4E-3C9ED8F790A7}">
      <text/>
    </comment>
    <comment ref="F295" authorId="1" shapeId="0" xr:uid="{78660494-4718-462C-B175-A7AEDC079E07}">
      <text/>
    </comment>
    <comment ref="A297" authorId="1" shapeId="0" xr:uid="{39BEA2C6-DE30-46C8-ADB0-06D48660556C}">
      <text>
        <r>
          <rPr>
            <sz val="11"/>
            <color theme="1"/>
            <rFont val="Calibri"/>
            <family val="2"/>
            <scheme val="minor"/>
          </rPr>
          <t>Introduzca un codigo UNSPSC</t>
        </r>
      </text>
    </comment>
    <comment ref="B297" authorId="1" shapeId="0" xr:uid="{7A108B1D-3747-4DCB-BE15-D774B05F40F1}">
      <text>
        <r>
          <rPr>
            <sz val="11"/>
            <color theme="1"/>
            <rFont val="Calibri"/>
            <family val="2"/>
            <scheme val="minor"/>
          </rPr>
          <t>Descripción calculada automáticamente a partir de código del artículo</t>
        </r>
      </text>
    </comment>
    <comment ref="C297" authorId="1" shapeId="0" xr:uid="{C882A1DF-DE02-40CA-A4B1-ABDFE4914038}">
      <text>
        <r>
          <rPr>
            <sz val="11"/>
            <color theme="1"/>
            <rFont val="Calibri"/>
            <family val="2"/>
            <scheme val="minor"/>
          </rPr>
          <t>Seleccione un valor de la lista</t>
        </r>
      </text>
    </comment>
    <comment ref="D297" authorId="1" shapeId="0" xr:uid="{DD29B463-BD6C-472C-994B-600B25D52F19}">
      <text>
        <r>
          <rPr>
            <sz val="11"/>
            <color theme="1"/>
            <rFont val="Calibri"/>
            <family val="2"/>
            <scheme val="minor"/>
          </rPr>
          <t>Introduzca un número con dos decimales como máximo. Debe ser igual o mayor a la "Cantidad Real Consumida"</t>
        </r>
      </text>
    </comment>
    <comment ref="E297" authorId="1" shapeId="0" xr:uid="{B1E6484D-373C-443C-AD68-4AFC020778FA}">
      <text>
        <r>
          <rPr>
            <sz val="11"/>
            <color theme="1"/>
            <rFont val="Calibri"/>
            <family val="2"/>
            <scheme val="minor"/>
          </rPr>
          <t>Introduzca un número con dos decimales como máximo</t>
        </r>
      </text>
    </comment>
    <comment ref="F297" authorId="1" shapeId="0" xr:uid="{009080D0-A9ED-400B-B4FC-5189B09B701E}">
      <text>
        <r>
          <rPr>
            <sz val="11"/>
            <color theme="1"/>
            <rFont val="Calibri"/>
            <family val="2"/>
            <scheme val="minor"/>
          </rPr>
          <t>Monto calculado automáticamente por el sistema</t>
        </r>
      </text>
    </comment>
    <comment ref="A311" authorId="1" shapeId="0" xr:uid="{2B07D6F4-8824-49DE-B5B1-40BE51C4030F}">
      <text>
        <r>
          <rPr>
            <sz val="11"/>
            <color theme="1"/>
            <rFont val="Calibri"/>
            <family val="2"/>
            <scheme val="minor"/>
          </rPr>
          <t>Introducir un texto con el nombre o referencia de la contratación</t>
        </r>
      </text>
    </comment>
    <comment ref="B311" authorId="1" shapeId="0" xr:uid="{125516B3-DC58-4A4B-965A-02BF9C1DBC62}">
      <text>
        <r>
          <rPr>
            <sz val="11"/>
            <color theme="1"/>
            <rFont val="Calibri"/>
            <family val="2"/>
            <scheme val="minor"/>
          </rPr>
          <t>Introduzca un texto con la finalidad de la contratación</t>
        </r>
      </text>
    </comment>
    <comment ref="C311" authorId="1" shapeId="0" xr:uid="{6946479D-E81D-4EB2-893F-160E4E72F23D}">
      <text>
        <r>
          <rPr>
            <sz val="11"/>
            <color theme="1"/>
            <rFont val="Calibri"/>
            <family val="2"/>
            <scheme val="minor"/>
          </rPr>
          <t>Seleccionar un valor del listado</t>
        </r>
      </text>
    </comment>
    <comment ref="D311" authorId="1" shapeId="0" xr:uid="{FF43E6BE-BDC5-4451-813B-AB722EC61AF4}">
      <text>
        <r>
          <rPr>
            <sz val="11"/>
            <color theme="1"/>
            <rFont val="Calibri"/>
            <family val="2"/>
            <scheme val="minor"/>
          </rPr>
          <t>Seleccione el tipo de procedimiento</t>
        </r>
      </text>
    </comment>
    <comment ref="E311" authorId="1" shapeId="0" xr:uid="{82D17BBE-E447-47B1-AB00-4BDA64698196}">
      <text>
        <r>
          <rPr>
            <sz val="11"/>
            <color theme="1"/>
            <rFont val="Calibri"/>
            <family val="2"/>
            <scheme val="minor"/>
          </rPr>
          <t>Seleccione un valor de la lista</t>
        </r>
      </text>
    </comment>
    <comment ref="F311" authorId="1" shapeId="0" xr:uid="{697C8665-E256-4F9E-9FF1-10ABD6F42C67}">
      <text>
        <r>
          <rPr>
            <sz val="11"/>
            <color theme="1"/>
            <rFont val="Calibri"/>
            <family val="2"/>
            <scheme val="minor"/>
          </rPr>
          <t>Introduzca el código SNIP</t>
        </r>
      </text>
    </comment>
    <comment ref="C312" authorId="1" shapeId="0" xr:uid="{7DA3A65B-7F94-408C-9B65-4DE3A4F83F99}">
      <text>
        <r>
          <rPr>
            <sz val="11"/>
            <color theme="1"/>
            <rFont val="Calibri"/>
            <family val="2"/>
            <scheme val="minor"/>
          </rPr>
          <t>Introduzca la fecha de inicio del proceso, en formato dd-mm-aaaa</t>
        </r>
      </text>
    </comment>
    <comment ref="F312" authorId="1" shapeId="0" xr:uid="{01610C7E-8AA9-4762-8934-04E8D853778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3" authorId="1" shapeId="0" xr:uid="{FB3847A6-34F7-4A95-941C-EB17D4E225E9}">
      <text/>
    </comment>
    <comment ref="C314" authorId="1" shapeId="0" xr:uid="{8D0BA83F-5B71-4967-A868-1AF4CE45139D}">
      <text>
        <r>
          <rPr>
            <sz val="11"/>
            <color theme="1"/>
            <rFont val="Calibri"/>
            <family val="2"/>
            <scheme val="minor"/>
          </rPr>
          <t>Introduzca la fecha prevista de adjudicación, en formato dd-mm-aaaa</t>
        </r>
      </text>
    </comment>
    <comment ref="F314" authorId="1" shapeId="0" xr:uid="{2EE17216-AB5B-48B9-ACF0-958BBB496AF7}">
      <text/>
    </comment>
    <comment ref="F315" authorId="1" shapeId="0" xr:uid="{55E13889-7F25-474E-98C0-E0A34D9A9BD6}">
      <text/>
    </comment>
    <comment ref="A317" authorId="1" shapeId="0" xr:uid="{DAB0C99F-81B9-4227-911E-53C819194632}">
      <text>
        <r>
          <rPr>
            <sz val="11"/>
            <color theme="1"/>
            <rFont val="Calibri"/>
            <family val="2"/>
            <scheme val="minor"/>
          </rPr>
          <t>Introduzca un codigo UNSPSC</t>
        </r>
      </text>
    </comment>
    <comment ref="B317" authorId="1" shapeId="0" xr:uid="{92AFFA03-0400-40A9-939F-D076C4AB7940}">
      <text>
        <r>
          <rPr>
            <sz val="11"/>
            <color theme="1"/>
            <rFont val="Calibri"/>
            <family val="2"/>
            <scheme val="minor"/>
          </rPr>
          <t>Descripción calculada automáticamente a partir de código del artículo</t>
        </r>
      </text>
    </comment>
    <comment ref="C317" authorId="1" shapeId="0" xr:uid="{5E8B523A-7F79-44E2-BA8F-97DD38FC4409}">
      <text>
        <r>
          <rPr>
            <sz val="11"/>
            <color theme="1"/>
            <rFont val="Calibri"/>
            <family val="2"/>
            <scheme val="minor"/>
          </rPr>
          <t>Seleccione un valor de la lista</t>
        </r>
      </text>
    </comment>
    <comment ref="D317" authorId="1" shapeId="0" xr:uid="{FEE87D53-EBBB-4021-BDDC-4FCC9B038304}">
      <text>
        <r>
          <rPr>
            <sz val="11"/>
            <color theme="1"/>
            <rFont val="Calibri"/>
            <family val="2"/>
            <scheme val="minor"/>
          </rPr>
          <t>Introduzca un número con dos decimales como máximo. Debe ser igual o mayor a la "Cantidad Real Consumida"</t>
        </r>
      </text>
    </comment>
    <comment ref="E317" authorId="1" shapeId="0" xr:uid="{8F96CC77-3BC5-48FA-9D4E-6318C53BE221}">
      <text>
        <r>
          <rPr>
            <sz val="11"/>
            <color theme="1"/>
            <rFont val="Calibri"/>
            <family val="2"/>
            <scheme val="minor"/>
          </rPr>
          <t>Introduzca un número con dos decimales como máximo</t>
        </r>
      </text>
    </comment>
    <comment ref="F317" authorId="1" shapeId="0" xr:uid="{461B6050-6936-4FD0-9FD8-2758D34D8178}">
      <text>
        <r>
          <rPr>
            <sz val="11"/>
            <color theme="1"/>
            <rFont val="Calibri"/>
            <family val="2"/>
            <scheme val="minor"/>
          </rPr>
          <t>Monto calculado automáticamente por el sistema</t>
        </r>
      </text>
    </comment>
    <comment ref="A322" authorId="1" shapeId="0" xr:uid="{A444E3C3-CC72-458A-8E1D-075540655870}">
      <text>
        <r>
          <rPr>
            <sz val="11"/>
            <color theme="1"/>
            <rFont val="Calibri"/>
            <family val="2"/>
            <scheme val="minor"/>
          </rPr>
          <t>Introducir un texto con el nombre o referencia de la contratación</t>
        </r>
      </text>
    </comment>
    <comment ref="B322" authorId="1" shapeId="0" xr:uid="{903A3611-A5E0-4EB9-A29C-BE49BD5D8C83}">
      <text>
        <r>
          <rPr>
            <sz val="11"/>
            <color theme="1"/>
            <rFont val="Calibri"/>
            <family val="2"/>
            <scheme val="minor"/>
          </rPr>
          <t>Introduzca un texto con la finalidad de la contratación</t>
        </r>
      </text>
    </comment>
    <comment ref="C322" authorId="1" shapeId="0" xr:uid="{F358A649-2F03-43DE-9F4B-072971F843AF}">
      <text>
        <r>
          <rPr>
            <sz val="11"/>
            <color theme="1"/>
            <rFont val="Calibri"/>
            <family val="2"/>
            <scheme val="minor"/>
          </rPr>
          <t>Seleccionar un valor del listado</t>
        </r>
      </text>
    </comment>
    <comment ref="D322" authorId="1" shapeId="0" xr:uid="{61733A88-A2B2-4978-8A65-63E8342E597C}">
      <text>
        <r>
          <rPr>
            <sz val="11"/>
            <color theme="1"/>
            <rFont val="Calibri"/>
            <family val="2"/>
            <scheme val="minor"/>
          </rPr>
          <t>Seleccione el tipo de procedimiento</t>
        </r>
      </text>
    </comment>
    <comment ref="E322" authorId="1" shapeId="0" xr:uid="{252E7571-5205-4734-8C20-26D7FA123C56}">
      <text>
        <r>
          <rPr>
            <sz val="11"/>
            <color theme="1"/>
            <rFont val="Calibri"/>
            <family val="2"/>
            <scheme val="minor"/>
          </rPr>
          <t>Seleccione un valor de la lista</t>
        </r>
      </text>
    </comment>
    <comment ref="F322" authorId="1" shapeId="0" xr:uid="{74913BB4-3C4B-4F9D-A8E0-7EBF7CA94431}">
      <text>
        <r>
          <rPr>
            <sz val="11"/>
            <color theme="1"/>
            <rFont val="Calibri"/>
            <family val="2"/>
            <scheme val="minor"/>
          </rPr>
          <t>Introduzca el código SNIP</t>
        </r>
      </text>
    </comment>
    <comment ref="C323" authorId="1" shapeId="0" xr:uid="{D7A7F677-A767-44DF-AA47-04E4912AADB8}">
      <text>
        <r>
          <rPr>
            <sz val="11"/>
            <color theme="1"/>
            <rFont val="Calibri"/>
            <family val="2"/>
            <scheme val="minor"/>
          </rPr>
          <t>Introduzca la fecha de inicio del proceso, en formato dd-mm-aaaa</t>
        </r>
      </text>
    </comment>
    <comment ref="F323" authorId="1" shapeId="0" xr:uid="{745C5DD8-8AE1-4A8F-A5E0-E820E25A46D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4" authorId="1" shapeId="0" xr:uid="{7223AACE-4232-4783-9FC9-D1C9EF494E79}">
      <text/>
    </comment>
    <comment ref="C325" authorId="1" shapeId="0" xr:uid="{75D2C87B-39FE-4142-84EB-C151CA5A286D}">
      <text>
        <r>
          <rPr>
            <sz val="11"/>
            <color theme="1"/>
            <rFont val="Calibri"/>
            <family val="2"/>
            <scheme val="minor"/>
          </rPr>
          <t>Introduzca la fecha prevista de adjudicación, en formato dd-mm-aaaa</t>
        </r>
      </text>
    </comment>
    <comment ref="F325" authorId="1" shapeId="0" xr:uid="{7F4910EB-2680-4948-A788-8CB8457AFBCB}">
      <text/>
    </comment>
    <comment ref="F326" authorId="1" shapeId="0" xr:uid="{9D4085D9-5740-42FB-83CC-A8720B31EA6C}">
      <text/>
    </comment>
    <comment ref="A328" authorId="1" shapeId="0" xr:uid="{5A5951B3-4A96-418F-8578-ABC02C8CFD3D}">
      <text>
        <r>
          <rPr>
            <sz val="11"/>
            <color theme="1"/>
            <rFont val="Calibri"/>
            <family val="2"/>
            <scheme val="minor"/>
          </rPr>
          <t>Introduzca un codigo UNSPSC</t>
        </r>
      </text>
    </comment>
    <comment ref="B328" authorId="1" shapeId="0" xr:uid="{B0ABCE44-D9F0-4C35-9A58-9375F140974C}">
      <text>
        <r>
          <rPr>
            <sz val="11"/>
            <color theme="1"/>
            <rFont val="Calibri"/>
            <family val="2"/>
            <scheme val="minor"/>
          </rPr>
          <t>Descripción calculada automáticamente a partir de código del artículo</t>
        </r>
      </text>
    </comment>
    <comment ref="C328" authorId="1" shapeId="0" xr:uid="{895D4822-4D6D-46B2-8555-A8E33FBBC654}">
      <text>
        <r>
          <rPr>
            <sz val="11"/>
            <color theme="1"/>
            <rFont val="Calibri"/>
            <family val="2"/>
            <scheme val="minor"/>
          </rPr>
          <t>Seleccione un valor de la lista</t>
        </r>
      </text>
    </comment>
    <comment ref="D328" authorId="1" shapeId="0" xr:uid="{891220EA-FA30-48AF-8C7F-96ACF1767CD3}">
      <text>
        <r>
          <rPr>
            <sz val="11"/>
            <color theme="1"/>
            <rFont val="Calibri"/>
            <family val="2"/>
            <scheme val="minor"/>
          </rPr>
          <t>Introduzca un número con dos decimales como máximo. Debe ser igual o mayor a la "Cantidad Real Consumida"</t>
        </r>
      </text>
    </comment>
    <comment ref="E328" authorId="1" shapeId="0" xr:uid="{69CCE561-5A09-4F30-9810-F300D9C0884D}">
      <text>
        <r>
          <rPr>
            <sz val="11"/>
            <color theme="1"/>
            <rFont val="Calibri"/>
            <family val="2"/>
            <scheme val="minor"/>
          </rPr>
          <t>Introduzca un número con dos decimales como máximo</t>
        </r>
      </text>
    </comment>
    <comment ref="F328" authorId="1" shapeId="0" xr:uid="{E885CD2E-B33C-443B-AC91-4785152F9C45}">
      <text>
        <r>
          <rPr>
            <sz val="11"/>
            <color theme="1"/>
            <rFont val="Calibri"/>
            <family val="2"/>
            <scheme val="minor"/>
          </rPr>
          <t>Monto calculado automáticamente por el sistema</t>
        </r>
      </text>
    </comment>
    <comment ref="A338" authorId="1" shapeId="0" xr:uid="{4CE682DD-355B-46E5-89A1-E7745F1796C9}">
      <text>
        <r>
          <rPr>
            <sz val="11"/>
            <color theme="1"/>
            <rFont val="Calibri"/>
            <family val="2"/>
            <scheme val="minor"/>
          </rPr>
          <t>Introducir un texto con el nombre o referencia de la contratación</t>
        </r>
      </text>
    </comment>
    <comment ref="B338" authorId="1" shapeId="0" xr:uid="{B6BECD3D-3305-4E94-9DED-58D929512AA3}">
      <text>
        <r>
          <rPr>
            <sz val="11"/>
            <color theme="1"/>
            <rFont val="Calibri"/>
            <family val="2"/>
            <scheme val="minor"/>
          </rPr>
          <t>Introduzca un texto con la finalidad de la contratación</t>
        </r>
      </text>
    </comment>
    <comment ref="C338" authorId="1" shapeId="0" xr:uid="{DC8AA980-2E78-4DFD-939D-DDBAD18F0A49}">
      <text>
        <r>
          <rPr>
            <sz val="11"/>
            <color theme="1"/>
            <rFont val="Calibri"/>
            <family val="2"/>
            <scheme val="minor"/>
          </rPr>
          <t>Seleccionar un valor del listado</t>
        </r>
      </text>
    </comment>
    <comment ref="D338" authorId="1" shapeId="0" xr:uid="{142DBC31-AF7A-4A40-8249-D833B5EB2F97}">
      <text>
        <r>
          <rPr>
            <sz val="11"/>
            <color theme="1"/>
            <rFont val="Calibri"/>
            <family val="2"/>
            <scheme val="minor"/>
          </rPr>
          <t>Seleccione el tipo de procedimiento</t>
        </r>
      </text>
    </comment>
    <comment ref="E338" authorId="1" shapeId="0" xr:uid="{2EDD2202-C034-41B3-BEB0-EA56BBB491CC}">
      <text>
        <r>
          <rPr>
            <sz val="11"/>
            <color theme="1"/>
            <rFont val="Calibri"/>
            <family val="2"/>
            <scheme val="minor"/>
          </rPr>
          <t>Seleccione un valor de la lista</t>
        </r>
      </text>
    </comment>
    <comment ref="F338" authorId="1" shapeId="0" xr:uid="{AA7763B6-90C1-410F-BE75-29B2BD56C2BC}">
      <text>
        <r>
          <rPr>
            <sz val="11"/>
            <color theme="1"/>
            <rFont val="Calibri"/>
            <family val="2"/>
            <scheme val="minor"/>
          </rPr>
          <t>Introduzca el código SNIP</t>
        </r>
      </text>
    </comment>
    <comment ref="C339" authorId="1" shapeId="0" xr:uid="{59C4F819-8BB0-4C72-8C52-E0F986C2448A}">
      <text>
        <r>
          <rPr>
            <sz val="11"/>
            <color theme="1"/>
            <rFont val="Calibri"/>
            <family val="2"/>
            <scheme val="minor"/>
          </rPr>
          <t>Introduzca la fecha de inicio del proceso, en formato dd-mm-aaaa</t>
        </r>
      </text>
    </comment>
    <comment ref="F339" authorId="1" shapeId="0" xr:uid="{54A1BEC1-A972-416F-AA9B-79DDEE006B3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0" authorId="1" shapeId="0" xr:uid="{8FF2D91C-E557-4143-BF35-3DE275B11A43}">
      <text/>
    </comment>
    <comment ref="C341" authorId="1" shapeId="0" xr:uid="{FA3573DD-7DDC-48DF-B8BA-D76F63A13722}">
      <text>
        <r>
          <rPr>
            <sz val="11"/>
            <color theme="1"/>
            <rFont val="Calibri"/>
            <family val="2"/>
            <scheme val="minor"/>
          </rPr>
          <t>Introduzca la fecha prevista de adjudicación, en formato dd-mm-aaaa</t>
        </r>
      </text>
    </comment>
    <comment ref="F341" authorId="1" shapeId="0" xr:uid="{18A9BA8B-A430-4033-B00B-3FA92682E9C0}">
      <text/>
    </comment>
    <comment ref="F342" authorId="1" shapeId="0" xr:uid="{75767BD9-0D95-490C-8DB7-44A8B6058025}">
      <text/>
    </comment>
    <comment ref="A344" authorId="1" shapeId="0" xr:uid="{2F7DC133-0947-4509-A758-CF0D6B3D767D}">
      <text>
        <r>
          <rPr>
            <sz val="11"/>
            <color theme="1"/>
            <rFont val="Calibri"/>
            <family val="2"/>
            <scheme val="minor"/>
          </rPr>
          <t>Introduzca un codigo UNSPSC</t>
        </r>
      </text>
    </comment>
    <comment ref="B344" authorId="1" shapeId="0" xr:uid="{E5B58282-4393-41FA-A402-34130AE43626}">
      <text>
        <r>
          <rPr>
            <sz val="11"/>
            <color theme="1"/>
            <rFont val="Calibri"/>
            <family val="2"/>
            <scheme val="minor"/>
          </rPr>
          <t>Descripción calculada automáticamente a partir de código del artículo</t>
        </r>
      </text>
    </comment>
    <comment ref="C344" authorId="1" shapeId="0" xr:uid="{CB0D64F7-2C2C-4282-820D-7C6C59773F34}">
      <text>
        <r>
          <rPr>
            <sz val="11"/>
            <color theme="1"/>
            <rFont val="Calibri"/>
            <family val="2"/>
            <scheme val="minor"/>
          </rPr>
          <t>Seleccione un valor de la lista</t>
        </r>
      </text>
    </comment>
    <comment ref="D344" authorId="1" shapeId="0" xr:uid="{A2658818-B2F2-41B1-90E0-530DA26F5F83}">
      <text>
        <r>
          <rPr>
            <sz val="11"/>
            <color theme="1"/>
            <rFont val="Calibri"/>
            <family val="2"/>
            <scheme val="minor"/>
          </rPr>
          <t>Introduzca un número con dos decimales como máximo. Debe ser igual o mayor a la "Cantidad Real Consumida"</t>
        </r>
      </text>
    </comment>
    <comment ref="E344" authorId="1" shapeId="0" xr:uid="{868C91EC-1736-437B-BB41-572BFC801107}">
      <text>
        <r>
          <rPr>
            <sz val="11"/>
            <color theme="1"/>
            <rFont val="Calibri"/>
            <family val="2"/>
            <scheme val="minor"/>
          </rPr>
          <t>Introduzca un número con dos decimales como máximo</t>
        </r>
      </text>
    </comment>
    <comment ref="F344" authorId="1" shapeId="0" xr:uid="{C86FB6B9-B200-4D86-B1D8-F7B23D831CBC}">
      <text>
        <r>
          <rPr>
            <sz val="11"/>
            <color theme="1"/>
            <rFont val="Calibri"/>
            <family val="2"/>
            <scheme val="minor"/>
          </rPr>
          <t>Monto calculado automáticamente por el sistema</t>
        </r>
      </text>
    </comment>
    <comment ref="A352" authorId="1" shapeId="0" xr:uid="{1487EBCA-3B7B-4A64-868D-3122B12BE972}">
      <text>
        <r>
          <rPr>
            <sz val="11"/>
            <color theme="1"/>
            <rFont val="Calibri"/>
            <family val="2"/>
            <scheme val="minor"/>
          </rPr>
          <t>Introducir un texto con el nombre o referencia de la contratación</t>
        </r>
      </text>
    </comment>
    <comment ref="B352" authorId="1" shapeId="0" xr:uid="{B1E36A10-6B16-474F-BB5A-F725FCC22F96}">
      <text>
        <r>
          <rPr>
            <sz val="11"/>
            <color theme="1"/>
            <rFont val="Calibri"/>
            <family val="2"/>
            <scheme val="minor"/>
          </rPr>
          <t>Introduzca un texto con la finalidad de la contratación</t>
        </r>
      </text>
    </comment>
    <comment ref="C352" authorId="1" shapeId="0" xr:uid="{A8B4CAD4-73AB-4663-A65E-4F4957ADFDAB}">
      <text>
        <r>
          <rPr>
            <sz val="11"/>
            <color theme="1"/>
            <rFont val="Calibri"/>
            <family val="2"/>
            <scheme val="minor"/>
          </rPr>
          <t>Seleccionar un valor del listado</t>
        </r>
      </text>
    </comment>
    <comment ref="D352" authorId="1" shapeId="0" xr:uid="{02094A40-4BA6-4439-8252-6E5354D669C5}">
      <text>
        <r>
          <rPr>
            <sz val="11"/>
            <color theme="1"/>
            <rFont val="Calibri"/>
            <family val="2"/>
            <scheme val="minor"/>
          </rPr>
          <t>Seleccione el tipo de procedimiento</t>
        </r>
      </text>
    </comment>
    <comment ref="E352" authorId="1" shapeId="0" xr:uid="{087EE1DC-B57A-426A-9D2F-C9AB348F2256}">
      <text>
        <r>
          <rPr>
            <sz val="11"/>
            <color theme="1"/>
            <rFont val="Calibri"/>
            <family val="2"/>
            <scheme val="minor"/>
          </rPr>
          <t>Seleccione un valor de la lista</t>
        </r>
      </text>
    </comment>
    <comment ref="F352" authorId="1" shapeId="0" xr:uid="{A44778BB-977D-4794-AAEB-5C0EDB94EF2B}">
      <text>
        <r>
          <rPr>
            <sz val="11"/>
            <color theme="1"/>
            <rFont val="Calibri"/>
            <family val="2"/>
            <scheme val="minor"/>
          </rPr>
          <t>Introduzca el código SNIP</t>
        </r>
      </text>
    </comment>
    <comment ref="C353" authorId="1" shapeId="0" xr:uid="{67330270-7FDD-4EBC-9596-416BDFCDEEBF}">
      <text>
        <r>
          <rPr>
            <sz val="11"/>
            <color theme="1"/>
            <rFont val="Calibri"/>
            <family val="2"/>
            <scheme val="minor"/>
          </rPr>
          <t>Introduzca la fecha de inicio del proceso, en formato dd-mm-aaaa</t>
        </r>
      </text>
    </comment>
    <comment ref="F353" authorId="1" shapeId="0" xr:uid="{992E8AC4-D351-4295-8C05-643E4EDA20E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4" authorId="1" shapeId="0" xr:uid="{1C41A983-2665-4DB1-8801-C214F68128C9}">
      <text/>
    </comment>
    <comment ref="C355" authorId="1" shapeId="0" xr:uid="{A25D5701-416F-43C1-AC24-F91025BAAA94}">
      <text>
        <r>
          <rPr>
            <sz val="11"/>
            <color theme="1"/>
            <rFont val="Calibri"/>
            <family val="2"/>
            <scheme val="minor"/>
          </rPr>
          <t>Introduzca la fecha prevista de adjudicación, en formato dd-mm-aaaa</t>
        </r>
      </text>
    </comment>
    <comment ref="F355" authorId="1" shapeId="0" xr:uid="{5A68E9AB-0561-473D-9852-78D836067D39}">
      <text/>
    </comment>
    <comment ref="F356" authorId="1" shapeId="0" xr:uid="{13B4F7C6-C830-405C-9BF0-C2674223D44A}">
      <text/>
    </comment>
    <comment ref="A358" authorId="1" shapeId="0" xr:uid="{6341371F-9432-4775-AB70-46F9CB1896C2}">
      <text>
        <r>
          <rPr>
            <sz val="11"/>
            <color theme="1"/>
            <rFont val="Calibri"/>
            <family val="2"/>
            <scheme val="minor"/>
          </rPr>
          <t>Introduzca un codigo UNSPSC</t>
        </r>
      </text>
    </comment>
    <comment ref="B358" authorId="1" shapeId="0" xr:uid="{3A2CF28B-B4C3-4E0E-AD7B-EFBC05FC9271}">
      <text>
        <r>
          <rPr>
            <sz val="11"/>
            <color theme="1"/>
            <rFont val="Calibri"/>
            <family val="2"/>
            <scheme val="minor"/>
          </rPr>
          <t>Descripción calculada automáticamente a partir de código del artículo</t>
        </r>
      </text>
    </comment>
    <comment ref="C358" authorId="1" shapeId="0" xr:uid="{A0E79882-74A0-4B8D-8A1F-68C82926DEFD}">
      <text>
        <r>
          <rPr>
            <sz val="11"/>
            <color theme="1"/>
            <rFont val="Calibri"/>
            <family val="2"/>
            <scheme val="minor"/>
          </rPr>
          <t>Seleccione un valor de la lista</t>
        </r>
      </text>
    </comment>
    <comment ref="D358" authorId="1" shapeId="0" xr:uid="{C10EF53F-3DB2-4104-BFC4-AED1253731D1}">
      <text>
        <r>
          <rPr>
            <sz val="11"/>
            <color theme="1"/>
            <rFont val="Calibri"/>
            <family val="2"/>
            <scheme val="minor"/>
          </rPr>
          <t>Introduzca un número con dos decimales como máximo. Debe ser igual o mayor a la "Cantidad Real Consumida"</t>
        </r>
      </text>
    </comment>
    <comment ref="E358" authorId="1" shapeId="0" xr:uid="{02720029-93CA-450C-A75E-3164D2912EA0}">
      <text>
        <r>
          <rPr>
            <sz val="11"/>
            <color theme="1"/>
            <rFont val="Calibri"/>
            <family val="2"/>
            <scheme val="minor"/>
          </rPr>
          <t>Introduzca un número con dos decimales como máximo</t>
        </r>
      </text>
    </comment>
    <comment ref="F358" authorId="1" shapeId="0" xr:uid="{C93C792C-EF05-46BD-BA35-C424771BD20C}">
      <text>
        <r>
          <rPr>
            <sz val="11"/>
            <color theme="1"/>
            <rFont val="Calibri"/>
            <family val="2"/>
            <scheme val="minor"/>
          </rPr>
          <t>Monto calculado automáticamente por el sistema</t>
        </r>
      </text>
    </comment>
    <comment ref="A367" authorId="1" shapeId="0" xr:uid="{5BD95054-4F5F-4FA8-85D0-D1A142AB2FBB}">
      <text>
        <r>
          <rPr>
            <sz val="11"/>
            <color theme="1"/>
            <rFont val="Calibri"/>
            <family val="2"/>
            <scheme val="minor"/>
          </rPr>
          <t>Introducir un texto con el nombre o referencia de la contratación</t>
        </r>
      </text>
    </comment>
    <comment ref="B367" authorId="1" shapeId="0" xr:uid="{2EF642A0-4DF5-4A45-A7CB-8C9BF574D488}">
      <text>
        <r>
          <rPr>
            <sz val="11"/>
            <color theme="1"/>
            <rFont val="Calibri"/>
            <family val="2"/>
            <scheme val="minor"/>
          </rPr>
          <t>Introduzca un texto con la finalidad de la contratación</t>
        </r>
      </text>
    </comment>
    <comment ref="C367" authorId="1" shapeId="0" xr:uid="{6B34CD3E-5EED-46F6-B9EB-554D82E6C421}">
      <text>
        <r>
          <rPr>
            <sz val="11"/>
            <color theme="1"/>
            <rFont val="Calibri"/>
            <family val="2"/>
            <scheme val="minor"/>
          </rPr>
          <t>Seleccionar un valor del listado</t>
        </r>
      </text>
    </comment>
    <comment ref="D367" authorId="1" shapeId="0" xr:uid="{6E6A7CF2-C514-4F43-A922-8F160CC73005}">
      <text>
        <r>
          <rPr>
            <sz val="11"/>
            <color theme="1"/>
            <rFont val="Calibri"/>
            <family val="2"/>
            <scheme val="minor"/>
          </rPr>
          <t>Seleccione el tipo de procedimiento</t>
        </r>
      </text>
    </comment>
    <comment ref="E367" authorId="1" shapeId="0" xr:uid="{6BD2F445-BFE4-4AEE-A68E-8DBC64BAC306}">
      <text>
        <r>
          <rPr>
            <sz val="11"/>
            <color theme="1"/>
            <rFont val="Calibri"/>
            <family val="2"/>
            <scheme val="minor"/>
          </rPr>
          <t>Seleccione un valor de la lista</t>
        </r>
      </text>
    </comment>
    <comment ref="F367" authorId="1" shapeId="0" xr:uid="{4412F293-A3E9-4C25-AF80-54424BC93155}">
      <text>
        <r>
          <rPr>
            <sz val="11"/>
            <color theme="1"/>
            <rFont val="Calibri"/>
            <family val="2"/>
            <scheme val="minor"/>
          </rPr>
          <t>Introduzca el código SNIP</t>
        </r>
      </text>
    </comment>
    <comment ref="C368" authorId="1" shapeId="0" xr:uid="{B164B29F-348B-4C1C-8310-6AE0049749C9}">
      <text>
        <r>
          <rPr>
            <sz val="11"/>
            <color theme="1"/>
            <rFont val="Calibri"/>
            <family val="2"/>
            <scheme val="minor"/>
          </rPr>
          <t>Introduzca la fecha de inicio del proceso, en formato dd-mm-aaaa</t>
        </r>
      </text>
    </comment>
    <comment ref="F368" authorId="1" shapeId="0" xr:uid="{16201D5D-4327-4AA0-B338-1FCEBA63DFB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9" authorId="1" shapeId="0" xr:uid="{4DC0AFA0-1FCB-4165-809E-8EFE4C42BB35}">
      <text/>
    </comment>
    <comment ref="C370" authorId="1" shapeId="0" xr:uid="{9EE4214B-7243-48E3-AEE5-5FA7159C5123}">
      <text>
        <r>
          <rPr>
            <sz val="11"/>
            <color theme="1"/>
            <rFont val="Calibri"/>
            <family val="2"/>
            <scheme val="minor"/>
          </rPr>
          <t>Introduzca la fecha prevista de adjudicación, en formato dd-mm-aaaa</t>
        </r>
      </text>
    </comment>
    <comment ref="F370" authorId="1" shapeId="0" xr:uid="{5321E4D8-B775-473E-9D78-CFAD11C28A28}">
      <text/>
    </comment>
    <comment ref="F371" authorId="1" shapeId="0" xr:uid="{DC230F99-A4C0-490E-9CA4-C4D685432BF0}">
      <text/>
    </comment>
    <comment ref="A373" authorId="1" shapeId="0" xr:uid="{7ED9DE59-284F-4234-827C-8C18E51E9908}">
      <text>
        <r>
          <rPr>
            <sz val="11"/>
            <color theme="1"/>
            <rFont val="Calibri"/>
            <family val="2"/>
            <scheme val="minor"/>
          </rPr>
          <t>Introduzca un codigo UNSPSC</t>
        </r>
      </text>
    </comment>
    <comment ref="B373" authorId="1" shapeId="0" xr:uid="{FE944F96-4768-435E-9E1B-6A3786F40F94}">
      <text>
        <r>
          <rPr>
            <sz val="11"/>
            <color theme="1"/>
            <rFont val="Calibri"/>
            <family val="2"/>
            <scheme val="minor"/>
          </rPr>
          <t>Descripción calculada automáticamente a partir de código del artículo</t>
        </r>
      </text>
    </comment>
    <comment ref="C373" authorId="1" shapeId="0" xr:uid="{3EE7C8BE-8391-4898-B2E9-0443B97AB294}">
      <text>
        <r>
          <rPr>
            <sz val="11"/>
            <color theme="1"/>
            <rFont val="Calibri"/>
            <family val="2"/>
            <scheme val="minor"/>
          </rPr>
          <t>Seleccione un valor de la lista</t>
        </r>
      </text>
    </comment>
    <comment ref="D373" authorId="1" shapeId="0" xr:uid="{44697DA6-3BAB-4F23-AC5D-08B06730672A}">
      <text>
        <r>
          <rPr>
            <sz val="11"/>
            <color theme="1"/>
            <rFont val="Calibri"/>
            <family val="2"/>
            <scheme val="minor"/>
          </rPr>
          <t>Introduzca un número con dos decimales como máximo. Debe ser igual o mayor a la "Cantidad Real Consumida"</t>
        </r>
      </text>
    </comment>
    <comment ref="E373" authorId="1" shapeId="0" xr:uid="{10A068DA-6F1F-428F-94DD-94FC4DCF69CB}">
      <text>
        <r>
          <rPr>
            <sz val="11"/>
            <color theme="1"/>
            <rFont val="Calibri"/>
            <family val="2"/>
            <scheme val="minor"/>
          </rPr>
          <t>Introduzca un número con dos decimales como máximo</t>
        </r>
      </text>
    </comment>
    <comment ref="F373" authorId="1" shapeId="0" xr:uid="{70E5DCD2-63BB-442C-ACD9-A63A5F0EF03D}">
      <text>
        <r>
          <rPr>
            <sz val="11"/>
            <color theme="1"/>
            <rFont val="Calibri"/>
            <family val="2"/>
            <scheme val="minor"/>
          </rPr>
          <t>Monto calculado automáticamente por el sistema</t>
        </r>
      </text>
    </comment>
    <comment ref="A390" authorId="1" shapeId="0" xr:uid="{184B7904-E3A2-4844-AF4B-99FDB2129143}">
      <text>
        <r>
          <rPr>
            <sz val="11"/>
            <color theme="1"/>
            <rFont val="Calibri"/>
            <family val="2"/>
            <scheme val="minor"/>
          </rPr>
          <t>Introducir un texto con el nombre o referencia de la contratación</t>
        </r>
      </text>
    </comment>
    <comment ref="B390" authorId="1" shapeId="0" xr:uid="{CD872541-0205-439A-ACEC-7ECE8280AE7A}">
      <text>
        <r>
          <rPr>
            <sz val="11"/>
            <color theme="1"/>
            <rFont val="Calibri"/>
            <family val="2"/>
            <scheme val="minor"/>
          </rPr>
          <t>Introduzca un texto con la finalidad de la contratación</t>
        </r>
      </text>
    </comment>
    <comment ref="C390" authorId="1" shapeId="0" xr:uid="{AFB34469-B1A1-4C2F-B11C-6CC05C7788D1}">
      <text>
        <r>
          <rPr>
            <sz val="11"/>
            <color theme="1"/>
            <rFont val="Calibri"/>
            <family val="2"/>
            <scheme val="minor"/>
          </rPr>
          <t>Seleccionar un valor del listado</t>
        </r>
      </text>
    </comment>
    <comment ref="D390" authorId="1" shapeId="0" xr:uid="{026B59BA-8409-4317-B5C0-32CC92D5C0EB}">
      <text>
        <r>
          <rPr>
            <sz val="11"/>
            <color theme="1"/>
            <rFont val="Calibri"/>
            <family val="2"/>
            <scheme val="minor"/>
          </rPr>
          <t>Seleccione el tipo de procedimiento</t>
        </r>
      </text>
    </comment>
    <comment ref="E390" authorId="1" shapeId="0" xr:uid="{CA58D76B-FE8F-4F49-9275-324032AC59AC}">
      <text>
        <r>
          <rPr>
            <sz val="11"/>
            <color theme="1"/>
            <rFont val="Calibri"/>
            <family val="2"/>
            <scheme val="minor"/>
          </rPr>
          <t>Seleccione un valor de la lista</t>
        </r>
      </text>
    </comment>
    <comment ref="F390" authorId="1" shapeId="0" xr:uid="{F4FCC7E1-C5DE-4250-87F9-24C2254AF48E}">
      <text>
        <r>
          <rPr>
            <sz val="11"/>
            <color theme="1"/>
            <rFont val="Calibri"/>
            <family val="2"/>
            <scheme val="minor"/>
          </rPr>
          <t>Introduzca el código SNIP</t>
        </r>
      </text>
    </comment>
    <comment ref="C391" authorId="1" shapeId="0" xr:uid="{75895A79-2F9E-4CAA-8308-937F07919F3B}">
      <text>
        <r>
          <rPr>
            <sz val="11"/>
            <color theme="1"/>
            <rFont val="Calibri"/>
            <family val="2"/>
            <scheme val="minor"/>
          </rPr>
          <t>Introduzca la fecha de inicio del proceso, en formato dd-mm-aaaa</t>
        </r>
      </text>
    </comment>
    <comment ref="F391" authorId="1" shapeId="0" xr:uid="{80A58703-9B37-46CC-B811-9F3FA5EA966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2" authorId="1" shapeId="0" xr:uid="{BBE961A6-96F3-437F-B5B8-69A51D1104CB}">
      <text/>
    </comment>
    <comment ref="C393" authorId="1" shapeId="0" xr:uid="{D8A3AFF4-52A2-4DD8-8112-050F37229F9E}">
      <text>
        <r>
          <rPr>
            <sz val="11"/>
            <color theme="1"/>
            <rFont val="Calibri"/>
            <family val="2"/>
            <scheme val="minor"/>
          </rPr>
          <t>Introduzca la fecha prevista de adjudicación, en formato dd-mm-aaaa</t>
        </r>
      </text>
    </comment>
    <comment ref="F393" authorId="1" shapeId="0" xr:uid="{2B2E4C3A-EEA1-4F59-965B-B889188DBDA0}">
      <text/>
    </comment>
    <comment ref="F394" authorId="1" shapeId="0" xr:uid="{DA21648D-314A-4C60-9FE6-85B34C54B0FC}">
      <text/>
    </comment>
    <comment ref="A396" authorId="1" shapeId="0" xr:uid="{A974B151-A9E2-43BC-9078-EFA59EC5095F}">
      <text>
        <r>
          <rPr>
            <sz val="11"/>
            <color theme="1"/>
            <rFont val="Calibri"/>
            <family val="2"/>
            <scheme val="minor"/>
          </rPr>
          <t>Introduzca un codigo UNSPSC</t>
        </r>
      </text>
    </comment>
    <comment ref="B396" authorId="1" shapeId="0" xr:uid="{C6AF1D8B-8B7B-4216-BC7F-F0DE7E6FA6EB}">
      <text>
        <r>
          <rPr>
            <sz val="11"/>
            <color theme="1"/>
            <rFont val="Calibri"/>
            <family val="2"/>
            <scheme val="minor"/>
          </rPr>
          <t>Descripción calculada automáticamente a partir de código del artículo</t>
        </r>
      </text>
    </comment>
    <comment ref="C396" authorId="1" shapeId="0" xr:uid="{848F4B97-91B2-43F0-B147-6D938ADA67F1}">
      <text>
        <r>
          <rPr>
            <sz val="11"/>
            <color theme="1"/>
            <rFont val="Calibri"/>
            <family val="2"/>
            <scheme val="minor"/>
          </rPr>
          <t>Seleccione un valor de la lista</t>
        </r>
      </text>
    </comment>
    <comment ref="D396" authorId="1" shapeId="0" xr:uid="{1B2AB55E-CD09-49F9-84C4-EB287A960D95}">
      <text>
        <r>
          <rPr>
            <sz val="11"/>
            <color theme="1"/>
            <rFont val="Calibri"/>
            <family val="2"/>
            <scheme val="minor"/>
          </rPr>
          <t>Introduzca un número con dos decimales como máximo. Debe ser igual o mayor a la "Cantidad Real Consumida"</t>
        </r>
      </text>
    </comment>
    <comment ref="E396" authorId="1" shapeId="0" xr:uid="{5F7D0D37-2942-4AF1-BD93-DDEE35417A99}">
      <text>
        <r>
          <rPr>
            <sz val="11"/>
            <color theme="1"/>
            <rFont val="Calibri"/>
            <family val="2"/>
            <scheme val="minor"/>
          </rPr>
          <t>Introduzca un número con dos decimales como máximo</t>
        </r>
      </text>
    </comment>
    <comment ref="F396" authorId="1" shapeId="0" xr:uid="{4EE0D253-854B-4AFE-84A6-714976901499}">
      <text>
        <r>
          <rPr>
            <sz val="11"/>
            <color theme="1"/>
            <rFont val="Calibri"/>
            <family val="2"/>
            <scheme val="minor"/>
          </rPr>
          <t>Monto calculado automáticamente por el sistema</t>
        </r>
      </text>
    </comment>
    <comment ref="A401" authorId="1" shapeId="0" xr:uid="{D9F39824-B877-460D-B11A-407449E11B52}">
      <text>
        <r>
          <rPr>
            <sz val="11"/>
            <color theme="1"/>
            <rFont val="Calibri"/>
            <family val="2"/>
            <scheme val="minor"/>
          </rPr>
          <t>Introducir un texto con el nombre o referencia de la contratación</t>
        </r>
      </text>
    </comment>
    <comment ref="B401" authorId="1" shapeId="0" xr:uid="{7FDEBAFF-B9B2-49B1-B0C8-4D9034B08028}">
      <text>
        <r>
          <rPr>
            <sz val="11"/>
            <color theme="1"/>
            <rFont val="Calibri"/>
            <family val="2"/>
            <scheme val="minor"/>
          </rPr>
          <t>Introduzca un texto con la finalidad de la contratación</t>
        </r>
      </text>
    </comment>
    <comment ref="C401" authorId="1" shapeId="0" xr:uid="{CE346003-90E4-46D7-BB69-72410F6FA252}">
      <text>
        <r>
          <rPr>
            <sz val="11"/>
            <color theme="1"/>
            <rFont val="Calibri"/>
            <family val="2"/>
            <scheme val="minor"/>
          </rPr>
          <t>Seleccionar un valor del listado</t>
        </r>
      </text>
    </comment>
    <comment ref="D401" authorId="1" shapeId="0" xr:uid="{C6A54129-04C3-4D63-86D1-1335000FC371}">
      <text>
        <r>
          <rPr>
            <sz val="11"/>
            <color theme="1"/>
            <rFont val="Calibri"/>
            <family val="2"/>
            <scheme val="minor"/>
          </rPr>
          <t>Seleccione el tipo de procedimiento</t>
        </r>
      </text>
    </comment>
    <comment ref="E401" authorId="1" shapeId="0" xr:uid="{E0C77575-B378-47F8-82A4-C2DA831D8673}">
      <text>
        <r>
          <rPr>
            <sz val="11"/>
            <color theme="1"/>
            <rFont val="Calibri"/>
            <family val="2"/>
            <scheme val="minor"/>
          </rPr>
          <t>Seleccione un valor de la lista</t>
        </r>
      </text>
    </comment>
    <comment ref="F401" authorId="1" shapeId="0" xr:uid="{240D2824-3544-48C9-BF74-B19BE72F8A73}">
      <text>
        <r>
          <rPr>
            <sz val="11"/>
            <color theme="1"/>
            <rFont val="Calibri"/>
            <family val="2"/>
            <scheme val="minor"/>
          </rPr>
          <t>Introduzca el código SNIP</t>
        </r>
      </text>
    </comment>
    <comment ref="C402" authorId="1" shapeId="0" xr:uid="{773FC951-392E-4B6D-B03E-0B39DF024C31}">
      <text>
        <r>
          <rPr>
            <sz val="11"/>
            <color theme="1"/>
            <rFont val="Calibri"/>
            <family val="2"/>
            <scheme val="minor"/>
          </rPr>
          <t>Introduzca la fecha de inicio del proceso, en formato dd-mm-aaaa</t>
        </r>
      </text>
    </comment>
    <comment ref="F402" authorId="1" shapeId="0" xr:uid="{8D44C6CD-0AF3-44A0-A6B1-DC4B13EF8A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3" authorId="1" shapeId="0" xr:uid="{A00E5569-16BA-49C7-A61F-CEB81B85C4F5}">
      <text/>
    </comment>
    <comment ref="C404" authorId="1" shapeId="0" xr:uid="{CFC1F1CC-1486-4D1F-BAE5-444956EED209}">
      <text>
        <r>
          <rPr>
            <sz val="11"/>
            <color theme="1"/>
            <rFont val="Calibri"/>
            <family val="2"/>
            <scheme val="minor"/>
          </rPr>
          <t>Introduzca la fecha prevista de adjudicación, en formato dd-mm-aaaa</t>
        </r>
      </text>
    </comment>
    <comment ref="F404" authorId="1" shapeId="0" xr:uid="{EFE55A61-3EB4-47F9-80B9-30B1799B49F2}">
      <text/>
    </comment>
    <comment ref="F405" authorId="1" shapeId="0" xr:uid="{C0463C4A-777C-4C0D-B675-3AB7613DA88B}">
      <text/>
    </comment>
    <comment ref="A407" authorId="1" shapeId="0" xr:uid="{B1989B9E-DB64-4E80-A970-58116DD8C571}">
      <text>
        <r>
          <rPr>
            <sz val="11"/>
            <color theme="1"/>
            <rFont val="Calibri"/>
            <family val="2"/>
            <scheme val="minor"/>
          </rPr>
          <t>Introduzca un codigo UNSPSC</t>
        </r>
      </text>
    </comment>
    <comment ref="B407" authorId="1" shapeId="0" xr:uid="{F354936D-8CD3-4D8A-89F9-DFAD8C440EBB}">
      <text>
        <r>
          <rPr>
            <sz val="11"/>
            <color theme="1"/>
            <rFont val="Calibri"/>
            <family val="2"/>
            <scheme val="minor"/>
          </rPr>
          <t>Descripción calculada automáticamente a partir de código del artículo</t>
        </r>
      </text>
    </comment>
    <comment ref="C407" authorId="1" shapeId="0" xr:uid="{FF098958-4C2E-4563-AAFD-BECD38BA3EA5}">
      <text>
        <r>
          <rPr>
            <sz val="11"/>
            <color theme="1"/>
            <rFont val="Calibri"/>
            <family val="2"/>
            <scheme val="minor"/>
          </rPr>
          <t>Seleccione un valor de la lista</t>
        </r>
      </text>
    </comment>
    <comment ref="D407" authorId="1" shapeId="0" xr:uid="{E5DCF990-40B5-49DF-A393-B93968193DAA}">
      <text>
        <r>
          <rPr>
            <sz val="11"/>
            <color theme="1"/>
            <rFont val="Calibri"/>
            <family val="2"/>
            <scheme val="minor"/>
          </rPr>
          <t>Introduzca un número con dos decimales como máximo. Debe ser igual o mayor a la "Cantidad Real Consumida"</t>
        </r>
      </text>
    </comment>
    <comment ref="E407" authorId="1" shapeId="0" xr:uid="{B7D202E1-0DCC-4D79-8B6B-918577521AFF}">
      <text>
        <r>
          <rPr>
            <sz val="11"/>
            <color theme="1"/>
            <rFont val="Calibri"/>
            <family val="2"/>
            <scheme val="minor"/>
          </rPr>
          <t>Introduzca un número con dos decimales como máximo</t>
        </r>
      </text>
    </comment>
    <comment ref="F407" authorId="1" shapeId="0" xr:uid="{1B2E96C8-07F9-48D0-A42E-90AE14160779}">
      <text>
        <r>
          <rPr>
            <sz val="11"/>
            <color theme="1"/>
            <rFont val="Calibri"/>
            <family val="2"/>
            <scheme val="minor"/>
          </rPr>
          <t>Monto calculado automáticamente por el sistema</t>
        </r>
      </text>
    </comment>
    <comment ref="A416" authorId="1" shapeId="0" xr:uid="{C5EDE4BD-089F-498E-BF6A-D9EF6FCDC93D}">
      <text>
        <r>
          <rPr>
            <sz val="11"/>
            <color theme="1"/>
            <rFont val="Calibri"/>
            <family val="2"/>
            <scheme val="minor"/>
          </rPr>
          <t>Introducir un texto con el nombre o referencia de la contratación</t>
        </r>
      </text>
    </comment>
    <comment ref="B416" authorId="1" shapeId="0" xr:uid="{733649DA-6259-49A3-A489-30D24D18B0E2}">
      <text>
        <r>
          <rPr>
            <sz val="11"/>
            <color theme="1"/>
            <rFont val="Calibri"/>
            <family val="2"/>
            <scheme val="minor"/>
          </rPr>
          <t>Introduzca un texto con la finalidad de la contratación</t>
        </r>
      </text>
    </comment>
    <comment ref="C416" authorId="1" shapeId="0" xr:uid="{B3F6FC64-E486-4B09-87C3-15376171619C}">
      <text>
        <r>
          <rPr>
            <sz val="11"/>
            <color theme="1"/>
            <rFont val="Calibri"/>
            <family val="2"/>
            <scheme val="minor"/>
          </rPr>
          <t>Seleccionar un valor del listado</t>
        </r>
      </text>
    </comment>
    <comment ref="D416" authorId="1" shapeId="0" xr:uid="{EAD80F4F-F84C-4BC5-81F3-8F930D38B761}">
      <text>
        <r>
          <rPr>
            <sz val="11"/>
            <color theme="1"/>
            <rFont val="Calibri"/>
            <family val="2"/>
            <scheme val="minor"/>
          </rPr>
          <t>Seleccione el tipo de procedimiento</t>
        </r>
      </text>
    </comment>
    <comment ref="E416" authorId="1" shapeId="0" xr:uid="{F05D91DA-FB1C-46C2-A2E8-EB4198C4307A}">
      <text>
        <r>
          <rPr>
            <sz val="11"/>
            <color theme="1"/>
            <rFont val="Calibri"/>
            <family val="2"/>
            <scheme val="minor"/>
          </rPr>
          <t>Seleccione un valor de la lista</t>
        </r>
      </text>
    </comment>
    <comment ref="F416" authorId="1" shapeId="0" xr:uid="{E756CCC3-0FC9-4B4C-816F-70EB7D30DBA4}">
      <text>
        <r>
          <rPr>
            <sz val="11"/>
            <color theme="1"/>
            <rFont val="Calibri"/>
            <family val="2"/>
            <scheme val="minor"/>
          </rPr>
          <t>Introduzca el código SNIP</t>
        </r>
      </text>
    </comment>
    <comment ref="C417" authorId="1" shapeId="0" xr:uid="{2F9A31AA-3ACE-4711-A48B-4EA4B380E0BC}">
      <text>
        <r>
          <rPr>
            <sz val="11"/>
            <color theme="1"/>
            <rFont val="Calibri"/>
            <family val="2"/>
            <scheme val="minor"/>
          </rPr>
          <t>Introduzca la fecha de inicio del proceso, en formato dd-mm-aaaa</t>
        </r>
      </text>
    </comment>
    <comment ref="F417" authorId="1" shapeId="0" xr:uid="{D1881789-DF72-4E97-963B-68FE53A7C21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xr:uid="{2C951D29-3A33-48F0-AAAF-DA5B35175D35}">
      <text/>
    </comment>
    <comment ref="C419" authorId="1" shapeId="0" xr:uid="{3E894757-C9EF-4358-A2D2-2F950493A4BD}">
      <text>
        <r>
          <rPr>
            <sz val="11"/>
            <color theme="1"/>
            <rFont val="Calibri"/>
            <family val="2"/>
            <scheme val="minor"/>
          </rPr>
          <t>Introduzca la fecha prevista de adjudicación, en formato dd-mm-aaaa</t>
        </r>
      </text>
    </comment>
    <comment ref="F419" authorId="1" shapeId="0" xr:uid="{7F290B36-FC4C-4FE1-85D9-7FE161215121}">
      <text/>
    </comment>
    <comment ref="F420" authorId="1" shapeId="0" xr:uid="{16B505DD-08CB-4B0D-BA53-0724261C3307}">
      <text/>
    </comment>
    <comment ref="A422" authorId="1" shapeId="0" xr:uid="{38C61913-FE23-414E-9801-8C6EE7E4DF87}">
      <text>
        <r>
          <rPr>
            <sz val="11"/>
            <color theme="1"/>
            <rFont val="Calibri"/>
            <family val="2"/>
            <scheme val="minor"/>
          </rPr>
          <t>Introduzca un codigo UNSPSC</t>
        </r>
      </text>
    </comment>
    <comment ref="B422" authorId="1" shapeId="0" xr:uid="{214F4AD7-2643-411D-BF3F-207729A49510}">
      <text>
        <r>
          <rPr>
            <sz val="11"/>
            <color theme="1"/>
            <rFont val="Calibri"/>
            <family val="2"/>
            <scheme val="minor"/>
          </rPr>
          <t>Descripción calculada automáticamente a partir de código del artículo</t>
        </r>
      </text>
    </comment>
    <comment ref="C422" authorId="1" shapeId="0" xr:uid="{38C3C479-EDC0-4DEF-8B4A-6405EE69A846}">
      <text>
        <r>
          <rPr>
            <sz val="11"/>
            <color theme="1"/>
            <rFont val="Calibri"/>
            <family val="2"/>
            <scheme val="minor"/>
          </rPr>
          <t>Seleccione un valor de la lista</t>
        </r>
      </text>
    </comment>
    <comment ref="D422" authorId="1" shapeId="0" xr:uid="{95D04DAE-1CB1-4261-AA25-6D83A862B76E}">
      <text>
        <r>
          <rPr>
            <sz val="11"/>
            <color theme="1"/>
            <rFont val="Calibri"/>
            <family val="2"/>
            <scheme val="minor"/>
          </rPr>
          <t>Introduzca un número con dos decimales como máximo. Debe ser igual o mayor a la "Cantidad Real Consumida"</t>
        </r>
      </text>
    </comment>
    <comment ref="E422" authorId="1" shapeId="0" xr:uid="{205844A4-BFC5-404E-B8F0-B0B47157BC5D}">
      <text>
        <r>
          <rPr>
            <sz val="11"/>
            <color theme="1"/>
            <rFont val="Calibri"/>
            <family val="2"/>
            <scheme val="minor"/>
          </rPr>
          <t>Introduzca un número con dos decimales como máximo</t>
        </r>
      </text>
    </comment>
    <comment ref="F422" authorId="1" shapeId="0" xr:uid="{4817D5F5-59FB-4F4C-9251-73DBE3F41FD2}">
      <text>
        <r>
          <rPr>
            <sz val="11"/>
            <color theme="1"/>
            <rFont val="Calibri"/>
            <family val="2"/>
            <scheme val="minor"/>
          </rPr>
          <t>Monto calculado automáticamente por el sistema</t>
        </r>
      </text>
    </comment>
    <comment ref="A436" authorId="1" shapeId="0" xr:uid="{D29BCD84-519B-4922-AA9F-8B476093C0E2}">
      <text>
        <r>
          <rPr>
            <sz val="11"/>
            <color theme="1"/>
            <rFont val="Calibri"/>
            <family val="2"/>
            <scheme val="minor"/>
          </rPr>
          <t>Introducir un texto con el nombre o referencia de la contratación</t>
        </r>
      </text>
    </comment>
    <comment ref="B436" authorId="1" shapeId="0" xr:uid="{F8BC7338-947E-4960-867B-4EE92674EEDE}">
      <text>
        <r>
          <rPr>
            <sz val="11"/>
            <color theme="1"/>
            <rFont val="Calibri"/>
            <family val="2"/>
            <scheme val="minor"/>
          </rPr>
          <t>Introduzca un texto con la finalidad de la contratación</t>
        </r>
      </text>
    </comment>
    <comment ref="C436" authorId="1" shapeId="0" xr:uid="{B25F9D4E-D39E-490E-A14E-D6D603775118}">
      <text>
        <r>
          <rPr>
            <sz val="11"/>
            <color theme="1"/>
            <rFont val="Calibri"/>
            <family val="2"/>
            <scheme val="minor"/>
          </rPr>
          <t>Seleccionar un valor del listado</t>
        </r>
      </text>
    </comment>
    <comment ref="D436" authorId="1" shapeId="0" xr:uid="{961D9223-AA16-4108-B608-0EA0482E3250}">
      <text>
        <r>
          <rPr>
            <sz val="11"/>
            <color theme="1"/>
            <rFont val="Calibri"/>
            <family val="2"/>
            <scheme val="minor"/>
          </rPr>
          <t>Seleccione el tipo de procedimiento</t>
        </r>
      </text>
    </comment>
    <comment ref="E436" authorId="1" shapeId="0" xr:uid="{CF4CFD0D-EA5A-412C-831D-AACC752FFEEE}">
      <text>
        <r>
          <rPr>
            <sz val="11"/>
            <color theme="1"/>
            <rFont val="Calibri"/>
            <family val="2"/>
            <scheme val="minor"/>
          </rPr>
          <t>Seleccione un valor de la lista</t>
        </r>
      </text>
    </comment>
    <comment ref="F436" authorId="1" shapeId="0" xr:uid="{CA55CDD7-AEFA-47A6-BC86-0C4B3CAEA006}">
      <text>
        <r>
          <rPr>
            <sz val="11"/>
            <color theme="1"/>
            <rFont val="Calibri"/>
            <family val="2"/>
            <scheme val="minor"/>
          </rPr>
          <t>Introduzca el código SNIP</t>
        </r>
      </text>
    </comment>
    <comment ref="C437" authorId="1" shapeId="0" xr:uid="{856690A9-2641-4071-B895-07964BB577DD}">
      <text>
        <r>
          <rPr>
            <sz val="11"/>
            <color theme="1"/>
            <rFont val="Calibri"/>
            <family val="2"/>
            <scheme val="minor"/>
          </rPr>
          <t>Introduzca la fecha de inicio del proceso, en formato dd-mm-aaaa</t>
        </r>
      </text>
    </comment>
    <comment ref="F437" authorId="1" shapeId="0" xr:uid="{94F927AB-F87C-4047-AC5B-F5743997F87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8" authorId="1" shapeId="0" xr:uid="{476687E3-73EC-4B7B-8995-0613B651E389}">
      <text/>
    </comment>
    <comment ref="C439" authorId="1" shapeId="0" xr:uid="{2D13B59F-4030-4573-B7F1-8E5788FF45BE}">
      <text>
        <r>
          <rPr>
            <sz val="11"/>
            <color theme="1"/>
            <rFont val="Calibri"/>
            <family val="2"/>
            <scheme val="minor"/>
          </rPr>
          <t>Introduzca la fecha prevista de adjudicación, en formato dd-mm-aaaa</t>
        </r>
      </text>
    </comment>
    <comment ref="F439" authorId="1" shapeId="0" xr:uid="{DB1E8988-97DA-4F72-A173-E107657F2C7F}">
      <text/>
    </comment>
    <comment ref="F440" authorId="1" shapeId="0" xr:uid="{50F52A12-559A-41EF-B6F0-04C096F57EFD}">
      <text/>
    </comment>
    <comment ref="A442" authorId="1" shapeId="0" xr:uid="{519EB0F0-48C8-44E6-9CC8-FAE963C7A24D}">
      <text>
        <r>
          <rPr>
            <sz val="11"/>
            <color theme="1"/>
            <rFont val="Calibri"/>
            <family val="2"/>
            <scheme val="minor"/>
          </rPr>
          <t>Introduzca un codigo UNSPSC</t>
        </r>
      </text>
    </comment>
    <comment ref="B442" authorId="1" shapeId="0" xr:uid="{21791977-ED70-4081-BEC2-D7B86F3BAA7C}">
      <text>
        <r>
          <rPr>
            <sz val="11"/>
            <color theme="1"/>
            <rFont val="Calibri"/>
            <family val="2"/>
            <scheme val="minor"/>
          </rPr>
          <t>Descripción calculada automáticamente a partir de código del artículo</t>
        </r>
      </text>
    </comment>
    <comment ref="C442" authorId="1" shapeId="0" xr:uid="{14953D6A-E3AE-4B04-949F-C9DA9A764385}">
      <text>
        <r>
          <rPr>
            <sz val="11"/>
            <color theme="1"/>
            <rFont val="Calibri"/>
            <family val="2"/>
            <scheme val="minor"/>
          </rPr>
          <t>Seleccione un valor de la lista</t>
        </r>
      </text>
    </comment>
    <comment ref="D442" authorId="1" shapeId="0" xr:uid="{E609E059-2209-46C7-AA30-BCC6336E3472}">
      <text>
        <r>
          <rPr>
            <sz val="11"/>
            <color theme="1"/>
            <rFont val="Calibri"/>
            <family val="2"/>
            <scheme val="minor"/>
          </rPr>
          <t>Introduzca un número con dos decimales como máximo. Debe ser igual o mayor a la "Cantidad Real Consumida"</t>
        </r>
      </text>
    </comment>
    <comment ref="E442" authorId="1" shapeId="0" xr:uid="{1517D895-3360-4B68-86C8-A636BE08E722}">
      <text>
        <r>
          <rPr>
            <sz val="11"/>
            <color theme="1"/>
            <rFont val="Calibri"/>
            <family val="2"/>
            <scheme val="minor"/>
          </rPr>
          <t>Introduzca un número con dos decimales como máximo</t>
        </r>
      </text>
    </comment>
    <comment ref="F442" authorId="1" shapeId="0" xr:uid="{45A6AC65-0D81-4F40-A44B-684A3AF7C6C5}">
      <text>
        <r>
          <rPr>
            <sz val="11"/>
            <color theme="1"/>
            <rFont val="Calibri"/>
            <family val="2"/>
            <scheme val="minor"/>
          </rPr>
          <t>Monto calculado automáticamente por el sistema</t>
        </r>
      </text>
    </comment>
    <comment ref="A465" authorId="1" shapeId="0" xr:uid="{43034E02-B3FC-4800-89E5-5CA159B2E076}">
      <text>
        <r>
          <rPr>
            <sz val="11"/>
            <color theme="1"/>
            <rFont val="Calibri"/>
            <family val="2"/>
            <scheme val="minor"/>
          </rPr>
          <t>Introducir un texto con el nombre o referencia de la contratación</t>
        </r>
      </text>
    </comment>
    <comment ref="B465" authorId="1" shapeId="0" xr:uid="{69A81D67-382E-46D3-A230-8BBB7E14491B}">
      <text>
        <r>
          <rPr>
            <sz val="11"/>
            <color theme="1"/>
            <rFont val="Calibri"/>
            <family val="2"/>
            <scheme val="minor"/>
          </rPr>
          <t>Introduzca un texto con la finalidad de la contratación</t>
        </r>
      </text>
    </comment>
    <comment ref="C465" authorId="1" shapeId="0" xr:uid="{52D16FE5-B334-439D-9FD9-2CB7FD0929EF}">
      <text>
        <r>
          <rPr>
            <sz val="11"/>
            <color theme="1"/>
            <rFont val="Calibri"/>
            <family val="2"/>
            <scheme val="minor"/>
          </rPr>
          <t>Seleccionar un valor del listado</t>
        </r>
      </text>
    </comment>
    <comment ref="D465" authorId="1" shapeId="0" xr:uid="{5D4D6681-2038-438E-9E18-3652BE6D207B}">
      <text>
        <r>
          <rPr>
            <sz val="11"/>
            <color theme="1"/>
            <rFont val="Calibri"/>
            <family val="2"/>
            <scheme val="minor"/>
          </rPr>
          <t>Seleccione el tipo de procedimiento</t>
        </r>
      </text>
    </comment>
    <comment ref="E465" authorId="1" shapeId="0" xr:uid="{8C471518-5E5C-4E18-BC8E-C78BC80EE216}">
      <text>
        <r>
          <rPr>
            <sz val="11"/>
            <color theme="1"/>
            <rFont val="Calibri"/>
            <family val="2"/>
            <scheme val="minor"/>
          </rPr>
          <t>Seleccione un valor de la lista</t>
        </r>
      </text>
    </comment>
    <comment ref="F465" authorId="1" shapeId="0" xr:uid="{77FB73C1-6028-4BE2-9634-7E7D27A12F0F}">
      <text>
        <r>
          <rPr>
            <sz val="11"/>
            <color theme="1"/>
            <rFont val="Calibri"/>
            <family val="2"/>
            <scheme val="minor"/>
          </rPr>
          <t>Introduzca el código SNIP</t>
        </r>
      </text>
    </comment>
    <comment ref="C466" authorId="1" shapeId="0" xr:uid="{A2390EEE-5B4A-4C02-B09E-0A42EE7042A6}">
      <text>
        <r>
          <rPr>
            <sz val="11"/>
            <color theme="1"/>
            <rFont val="Calibri"/>
            <family val="2"/>
            <scheme val="minor"/>
          </rPr>
          <t>Introduzca la fecha de inicio del proceso, en formato dd-mm-aaaa</t>
        </r>
      </text>
    </comment>
    <comment ref="F466" authorId="1" shapeId="0" xr:uid="{A0EB05CE-F8BF-42D1-8A15-EB384F5C94D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xr:uid="{88802363-DEE9-4211-8FE8-0D1F77C7F24D}">
      <text/>
    </comment>
    <comment ref="C468" authorId="1" shapeId="0" xr:uid="{2BE22310-6514-41F3-B425-FBAF2945056F}">
      <text>
        <r>
          <rPr>
            <sz val="11"/>
            <color theme="1"/>
            <rFont val="Calibri"/>
            <family val="2"/>
            <scheme val="minor"/>
          </rPr>
          <t>Introduzca la fecha prevista de adjudicación, en formato dd-mm-aaaa</t>
        </r>
      </text>
    </comment>
    <comment ref="F468" authorId="1" shapeId="0" xr:uid="{4A0E221C-6324-4AD4-9A84-9071F281F852}">
      <text/>
    </comment>
    <comment ref="F469" authorId="1" shapeId="0" xr:uid="{7594FCC8-4CA0-4617-A069-269CD3A010ED}">
      <text/>
    </comment>
    <comment ref="A471" authorId="1" shapeId="0" xr:uid="{D324BEB8-552E-43D2-98F7-1EBD0059829C}">
      <text>
        <r>
          <rPr>
            <sz val="11"/>
            <color theme="1"/>
            <rFont val="Calibri"/>
            <family val="2"/>
            <scheme val="minor"/>
          </rPr>
          <t>Introduzca un codigo UNSPSC</t>
        </r>
      </text>
    </comment>
    <comment ref="B471" authorId="1" shapeId="0" xr:uid="{D8C2F8AA-7701-4E1E-85B3-48D7ECDC6FC7}">
      <text>
        <r>
          <rPr>
            <sz val="11"/>
            <color theme="1"/>
            <rFont val="Calibri"/>
            <family val="2"/>
            <scheme val="minor"/>
          </rPr>
          <t>Descripción calculada automáticamente a partir de código del artículo</t>
        </r>
      </text>
    </comment>
    <comment ref="C471" authorId="1" shapeId="0" xr:uid="{D8A7CD8F-D348-4378-A3A6-560E067236B2}">
      <text>
        <r>
          <rPr>
            <sz val="11"/>
            <color theme="1"/>
            <rFont val="Calibri"/>
            <family val="2"/>
            <scheme val="minor"/>
          </rPr>
          <t>Seleccione un valor de la lista</t>
        </r>
      </text>
    </comment>
    <comment ref="D471" authorId="1" shapeId="0" xr:uid="{472AFF0D-E41E-419D-BCD5-0DDB370340A7}">
      <text>
        <r>
          <rPr>
            <sz val="11"/>
            <color theme="1"/>
            <rFont val="Calibri"/>
            <family val="2"/>
            <scheme val="minor"/>
          </rPr>
          <t>Introduzca un número con dos decimales como máximo. Debe ser igual o mayor a la "Cantidad Real Consumida"</t>
        </r>
      </text>
    </comment>
    <comment ref="E471" authorId="1" shapeId="0" xr:uid="{C480279E-8A8D-4FFA-AEF7-5669A0444263}">
      <text>
        <r>
          <rPr>
            <sz val="11"/>
            <color theme="1"/>
            <rFont val="Calibri"/>
            <family val="2"/>
            <scheme val="minor"/>
          </rPr>
          <t>Introduzca un número con dos decimales como máximo</t>
        </r>
      </text>
    </comment>
    <comment ref="F471" authorId="1" shapeId="0" xr:uid="{82BA1582-EB05-4A2B-A472-CBD3CA571207}">
      <text>
        <r>
          <rPr>
            <sz val="11"/>
            <color theme="1"/>
            <rFont val="Calibri"/>
            <family val="2"/>
            <scheme val="minor"/>
          </rPr>
          <t>Monto calculado automáticamente por el sistema</t>
        </r>
      </text>
    </comment>
    <comment ref="A492" authorId="1" shapeId="0" xr:uid="{D468752E-7A4B-4957-948F-5516886889E1}">
      <text>
        <r>
          <rPr>
            <sz val="11"/>
            <color theme="1"/>
            <rFont val="Calibri"/>
            <family val="2"/>
            <scheme val="minor"/>
          </rPr>
          <t>Introducir un texto con el nombre o referencia de la contratación</t>
        </r>
      </text>
    </comment>
    <comment ref="B492" authorId="1" shapeId="0" xr:uid="{4308DA18-9767-4960-BB5C-63944653C0F9}">
      <text>
        <r>
          <rPr>
            <sz val="11"/>
            <color theme="1"/>
            <rFont val="Calibri"/>
            <family val="2"/>
            <scheme val="minor"/>
          </rPr>
          <t>Introduzca un texto con la finalidad de la contratación</t>
        </r>
      </text>
    </comment>
    <comment ref="C492" authorId="1" shapeId="0" xr:uid="{B8656D52-E405-4FD5-A7E3-7FE91D4EAA5C}">
      <text>
        <r>
          <rPr>
            <sz val="11"/>
            <color theme="1"/>
            <rFont val="Calibri"/>
            <family val="2"/>
            <scheme val="minor"/>
          </rPr>
          <t>Seleccionar un valor del listado</t>
        </r>
      </text>
    </comment>
    <comment ref="D492" authorId="1" shapeId="0" xr:uid="{37EE242A-02BC-4B43-B085-B04E9C11E0F9}">
      <text>
        <r>
          <rPr>
            <sz val="11"/>
            <color theme="1"/>
            <rFont val="Calibri"/>
            <family val="2"/>
            <scheme val="minor"/>
          </rPr>
          <t>Seleccione el tipo de procedimiento</t>
        </r>
      </text>
    </comment>
    <comment ref="E492" authorId="1" shapeId="0" xr:uid="{7873500C-76C2-48C4-9ADD-963876279BD9}">
      <text>
        <r>
          <rPr>
            <sz val="11"/>
            <color theme="1"/>
            <rFont val="Calibri"/>
            <family val="2"/>
            <scheme val="minor"/>
          </rPr>
          <t>Seleccione un valor de la lista</t>
        </r>
      </text>
    </comment>
    <comment ref="F492" authorId="1" shapeId="0" xr:uid="{A3937FE2-3543-41FD-8229-3B2153AD4D42}">
      <text>
        <r>
          <rPr>
            <sz val="11"/>
            <color theme="1"/>
            <rFont val="Calibri"/>
            <family val="2"/>
            <scheme val="minor"/>
          </rPr>
          <t>Introduzca el código SNIP</t>
        </r>
      </text>
    </comment>
    <comment ref="C493" authorId="1" shapeId="0" xr:uid="{0A23D679-5EC2-4175-910C-73B1E426D2EE}">
      <text>
        <r>
          <rPr>
            <sz val="11"/>
            <color theme="1"/>
            <rFont val="Calibri"/>
            <family val="2"/>
            <scheme val="minor"/>
          </rPr>
          <t>Introduzca la fecha de inicio del proceso, en formato dd-mm-aaaa</t>
        </r>
      </text>
    </comment>
    <comment ref="F493" authorId="1" shapeId="0" xr:uid="{7D0DD7F7-F8BD-4D93-AE66-10858F8DA13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4" authorId="1" shapeId="0" xr:uid="{F2D04C5D-C305-4A46-90ED-CBDC3B91C91B}">
      <text/>
    </comment>
    <comment ref="C495" authorId="1" shapeId="0" xr:uid="{87ECFFC7-53FB-4034-A971-DCA9F2B02098}">
      <text>
        <r>
          <rPr>
            <sz val="11"/>
            <color theme="1"/>
            <rFont val="Calibri"/>
            <family val="2"/>
            <scheme val="minor"/>
          </rPr>
          <t>Introduzca la fecha prevista de adjudicación, en formato dd-mm-aaaa</t>
        </r>
      </text>
    </comment>
    <comment ref="F495" authorId="1" shapeId="0" xr:uid="{83B9FA88-6CCF-474A-9FC1-58C165A46E2D}">
      <text/>
    </comment>
    <comment ref="F496" authorId="1" shapeId="0" xr:uid="{554383DE-0856-47F1-B56D-43AD45F7E936}">
      <text/>
    </comment>
    <comment ref="A498" authorId="1" shapeId="0" xr:uid="{72410A02-2306-4A4F-B6B0-259D77F5C02B}">
      <text>
        <r>
          <rPr>
            <sz val="11"/>
            <color theme="1"/>
            <rFont val="Calibri"/>
            <family val="2"/>
            <scheme val="minor"/>
          </rPr>
          <t>Introduzca un codigo UNSPSC</t>
        </r>
      </text>
    </comment>
    <comment ref="B498" authorId="1" shapeId="0" xr:uid="{4C514A2C-FDF7-4C0E-9D2A-20B5693B0B22}">
      <text>
        <r>
          <rPr>
            <sz val="11"/>
            <color theme="1"/>
            <rFont val="Calibri"/>
            <family val="2"/>
            <scheme val="minor"/>
          </rPr>
          <t>Descripción calculada automáticamente a partir de código del artículo</t>
        </r>
      </text>
    </comment>
    <comment ref="C498" authorId="1" shapeId="0" xr:uid="{A5223F0B-3CEB-4B83-B0D5-E341092450D7}">
      <text>
        <r>
          <rPr>
            <sz val="11"/>
            <color theme="1"/>
            <rFont val="Calibri"/>
            <family val="2"/>
            <scheme val="minor"/>
          </rPr>
          <t>Seleccione un valor de la lista</t>
        </r>
      </text>
    </comment>
    <comment ref="D498" authorId="1" shapeId="0" xr:uid="{F6009414-B1A2-4931-8BAC-3E54431BE075}">
      <text>
        <r>
          <rPr>
            <sz val="11"/>
            <color theme="1"/>
            <rFont val="Calibri"/>
            <family val="2"/>
            <scheme val="minor"/>
          </rPr>
          <t>Introduzca un número con dos decimales como máximo. Debe ser igual o mayor a la "Cantidad Real Consumida"</t>
        </r>
      </text>
    </comment>
    <comment ref="E498" authorId="1" shapeId="0" xr:uid="{207CA511-1DB2-4060-86EE-DA1B7CE6A662}">
      <text>
        <r>
          <rPr>
            <sz val="11"/>
            <color theme="1"/>
            <rFont val="Calibri"/>
            <family val="2"/>
            <scheme val="minor"/>
          </rPr>
          <t>Introduzca un número con dos decimales como máximo</t>
        </r>
      </text>
    </comment>
    <comment ref="F498" authorId="1" shapeId="0" xr:uid="{F3F6C76E-BDB2-4087-B51A-13DAB187F831}">
      <text>
        <r>
          <rPr>
            <sz val="11"/>
            <color theme="1"/>
            <rFont val="Calibri"/>
            <family val="2"/>
            <scheme val="minor"/>
          </rPr>
          <t>Monto calculado automáticamente por el sistema</t>
        </r>
      </text>
    </comment>
    <comment ref="A504" authorId="1" shapeId="0" xr:uid="{63C804E5-32EA-4C37-9D77-6FEE404B3022}">
      <text>
        <r>
          <rPr>
            <sz val="11"/>
            <color theme="1"/>
            <rFont val="Calibri"/>
            <family val="2"/>
            <scheme val="minor"/>
          </rPr>
          <t>Introducir un texto con el nombre o referencia de la contratación</t>
        </r>
      </text>
    </comment>
    <comment ref="B504" authorId="1" shapeId="0" xr:uid="{BD9CCD8C-A33E-4254-B303-BD2DF27D9221}">
      <text>
        <r>
          <rPr>
            <sz val="11"/>
            <color theme="1"/>
            <rFont val="Calibri"/>
            <family val="2"/>
            <scheme val="minor"/>
          </rPr>
          <t>Introduzca un texto con la finalidad de la contratación</t>
        </r>
      </text>
    </comment>
    <comment ref="C504" authorId="1" shapeId="0" xr:uid="{257568D5-585E-481B-9EEC-FBC32F196386}">
      <text>
        <r>
          <rPr>
            <sz val="11"/>
            <color theme="1"/>
            <rFont val="Calibri"/>
            <family val="2"/>
            <scheme val="minor"/>
          </rPr>
          <t>Seleccionar un valor del listado</t>
        </r>
      </text>
    </comment>
    <comment ref="D504" authorId="1" shapeId="0" xr:uid="{71506265-EC1F-4213-BA0C-9C549C903FB6}">
      <text>
        <r>
          <rPr>
            <sz val="11"/>
            <color theme="1"/>
            <rFont val="Calibri"/>
            <family val="2"/>
            <scheme val="minor"/>
          </rPr>
          <t>Seleccione el tipo de procedimiento</t>
        </r>
      </text>
    </comment>
    <comment ref="E504" authorId="1" shapeId="0" xr:uid="{1571C4E5-BF30-4912-A233-85FD040ECCF1}">
      <text>
        <r>
          <rPr>
            <sz val="11"/>
            <color theme="1"/>
            <rFont val="Calibri"/>
            <family val="2"/>
            <scheme val="minor"/>
          </rPr>
          <t>Seleccione un valor de la lista</t>
        </r>
      </text>
    </comment>
    <comment ref="F504" authorId="1" shapeId="0" xr:uid="{08AAA050-57D8-46B9-B049-B1AE3A5A587F}">
      <text>
        <r>
          <rPr>
            <sz val="11"/>
            <color theme="1"/>
            <rFont val="Calibri"/>
            <family val="2"/>
            <scheme val="minor"/>
          </rPr>
          <t>Introduzca el código SNIP</t>
        </r>
      </text>
    </comment>
    <comment ref="C505" authorId="1" shapeId="0" xr:uid="{63F23A23-A164-4139-9E75-F740017F1D7E}">
      <text>
        <r>
          <rPr>
            <sz val="11"/>
            <color theme="1"/>
            <rFont val="Calibri"/>
            <family val="2"/>
            <scheme val="minor"/>
          </rPr>
          <t>Introduzca la fecha de inicio del proceso, en formato dd-mm-aaaa</t>
        </r>
      </text>
    </comment>
    <comment ref="F505" authorId="1" shapeId="0" xr:uid="{47EFE6FF-9947-4115-990A-262D5BB53D4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6" authorId="1" shapeId="0" xr:uid="{4C4E73E1-B29F-459D-9532-FF6509E36F27}">
      <text/>
    </comment>
    <comment ref="C507" authorId="1" shapeId="0" xr:uid="{55CCEFC4-AF3F-4456-8136-2515BB4C21E5}">
      <text>
        <r>
          <rPr>
            <sz val="11"/>
            <color theme="1"/>
            <rFont val="Calibri"/>
            <family val="2"/>
            <scheme val="minor"/>
          </rPr>
          <t>Introduzca la fecha prevista de adjudicación, en formato dd-mm-aaaa</t>
        </r>
      </text>
    </comment>
    <comment ref="F507" authorId="1" shapeId="0" xr:uid="{904D5B57-A73C-4791-898F-33E4B844A3D9}">
      <text/>
    </comment>
    <comment ref="F508" authorId="1" shapeId="0" xr:uid="{DB428C34-977E-498B-8C1F-EC5123C48F74}">
      <text/>
    </comment>
    <comment ref="A510" authorId="1" shapeId="0" xr:uid="{F0DA76C9-4751-4AF3-B2CA-A483572E3F37}">
      <text>
        <r>
          <rPr>
            <sz val="11"/>
            <color theme="1"/>
            <rFont val="Calibri"/>
            <family val="2"/>
            <scheme val="minor"/>
          </rPr>
          <t>Introduzca un codigo UNSPSC</t>
        </r>
      </text>
    </comment>
    <comment ref="B510" authorId="1" shapeId="0" xr:uid="{C0ABAA1E-96B1-4455-922E-D493B1508CA5}">
      <text>
        <r>
          <rPr>
            <sz val="11"/>
            <color theme="1"/>
            <rFont val="Calibri"/>
            <family val="2"/>
            <scheme val="minor"/>
          </rPr>
          <t>Descripción calculada automáticamente a partir de código del artículo</t>
        </r>
      </text>
    </comment>
    <comment ref="C510" authorId="1" shapeId="0" xr:uid="{B85B19C2-288C-4B34-91E8-DC79AC3EB79A}">
      <text>
        <r>
          <rPr>
            <sz val="11"/>
            <color theme="1"/>
            <rFont val="Calibri"/>
            <family val="2"/>
            <scheme val="minor"/>
          </rPr>
          <t>Seleccione un valor de la lista</t>
        </r>
      </text>
    </comment>
    <comment ref="D510" authorId="1" shapeId="0" xr:uid="{E80B3186-0DE5-4DC9-BC18-EF2486E8B780}">
      <text>
        <r>
          <rPr>
            <sz val="11"/>
            <color theme="1"/>
            <rFont val="Calibri"/>
            <family val="2"/>
            <scheme val="minor"/>
          </rPr>
          <t>Introduzca un número con dos decimales como máximo. Debe ser igual o mayor a la "Cantidad Real Consumida"</t>
        </r>
      </text>
    </comment>
    <comment ref="E510" authorId="1" shapeId="0" xr:uid="{176E0BDD-1026-4342-889A-4105E45805C1}">
      <text>
        <r>
          <rPr>
            <sz val="11"/>
            <color theme="1"/>
            <rFont val="Calibri"/>
            <family val="2"/>
            <scheme val="minor"/>
          </rPr>
          <t>Introduzca un número con dos decimales como máximo</t>
        </r>
      </text>
    </comment>
    <comment ref="F510" authorId="1" shapeId="0" xr:uid="{F7C7F0D7-AA34-4808-9269-7611A3B9D42D}">
      <text>
        <r>
          <rPr>
            <sz val="11"/>
            <color theme="1"/>
            <rFont val="Calibri"/>
            <family val="2"/>
            <scheme val="minor"/>
          </rPr>
          <t>Monto calculado automáticamente por el sistema</t>
        </r>
      </text>
    </comment>
    <comment ref="A517" authorId="1" shapeId="0" xr:uid="{8218BCF5-EF81-4595-80B2-619B024060C8}">
      <text>
        <r>
          <rPr>
            <sz val="11"/>
            <color theme="1"/>
            <rFont val="Calibri"/>
            <family val="2"/>
            <scheme val="minor"/>
          </rPr>
          <t>Introducir un texto con el nombre o referencia de la contratación</t>
        </r>
      </text>
    </comment>
    <comment ref="B517" authorId="1" shapeId="0" xr:uid="{ABAE77DE-2829-402B-9F34-D628A55E1BA0}">
      <text>
        <r>
          <rPr>
            <sz val="11"/>
            <color theme="1"/>
            <rFont val="Calibri"/>
            <family val="2"/>
            <scheme val="minor"/>
          </rPr>
          <t>Introduzca un texto con la finalidad de la contratación</t>
        </r>
      </text>
    </comment>
    <comment ref="C517" authorId="1" shapeId="0" xr:uid="{0843AB49-959D-42CD-8A4E-30CBE6064336}">
      <text>
        <r>
          <rPr>
            <sz val="11"/>
            <color theme="1"/>
            <rFont val="Calibri"/>
            <family val="2"/>
            <scheme val="minor"/>
          </rPr>
          <t>Seleccionar un valor del listado</t>
        </r>
      </text>
    </comment>
    <comment ref="D517" authorId="1" shapeId="0" xr:uid="{F67FC464-E3D8-4503-8725-53A6B1CFEF61}">
      <text>
        <r>
          <rPr>
            <sz val="11"/>
            <color theme="1"/>
            <rFont val="Calibri"/>
            <family val="2"/>
            <scheme val="minor"/>
          </rPr>
          <t>Seleccione el tipo de procedimiento</t>
        </r>
      </text>
    </comment>
    <comment ref="E517" authorId="1" shapeId="0" xr:uid="{8904E4A1-4CD0-45B9-9B42-F57EA965179B}">
      <text>
        <r>
          <rPr>
            <sz val="11"/>
            <color theme="1"/>
            <rFont val="Calibri"/>
            <family val="2"/>
            <scheme val="minor"/>
          </rPr>
          <t>Seleccione un valor de la lista</t>
        </r>
      </text>
    </comment>
    <comment ref="F517" authorId="1" shapeId="0" xr:uid="{831E0CC8-A03E-4770-AD4F-D54A6F497BE1}">
      <text>
        <r>
          <rPr>
            <sz val="11"/>
            <color theme="1"/>
            <rFont val="Calibri"/>
            <family val="2"/>
            <scheme val="minor"/>
          </rPr>
          <t>Introduzca el código SNIP</t>
        </r>
      </text>
    </comment>
    <comment ref="C518" authorId="1" shapeId="0" xr:uid="{00F0F6D6-BDC7-4499-BF5E-B561BD68C3A2}">
      <text>
        <r>
          <rPr>
            <sz val="11"/>
            <color theme="1"/>
            <rFont val="Calibri"/>
            <family val="2"/>
            <scheme val="minor"/>
          </rPr>
          <t>Introduzca la fecha de inicio del proceso, en formato dd-mm-aaaa</t>
        </r>
      </text>
    </comment>
    <comment ref="F518" authorId="1" shapeId="0" xr:uid="{C52935B0-BCFD-470F-BBF4-0879D7C8BB1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9" authorId="1" shapeId="0" xr:uid="{FA4B23F1-36D2-4B16-8A39-D07ADDBB1740}">
      <text/>
    </comment>
    <comment ref="C520" authorId="1" shapeId="0" xr:uid="{6638E04C-D58D-4BB5-A101-EFD9B0B3CA04}">
      <text>
        <r>
          <rPr>
            <sz val="11"/>
            <color theme="1"/>
            <rFont val="Calibri"/>
            <family val="2"/>
            <scheme val="minor"/>
          </rPr>
          <t>Introduzca la fecha prevista de adjudicación, en formato dd-mm-aaaa</t>
        </r>
      </text>
    </comment>
    <comment ref="F520" authorId="1" shapeId="0" xr:uid="{CD555449-C6D4-48E8-BCF6-1DCB47A8634B}">
      <text/>
    </comment>
    <comment ref="F521" authorId="1" shapeId="0" xr:uid="{D8CF6789-B140-402C-B546-99335FEC1AAF}">
      <text/>
    </comment>
    <comment ref="A523" authorId="1" shapeId="0" xr:uid="{A3C3ED92-ECB5-407A-8DF7-6910B31DF9DC}">
      <text>
        <r>
          <rPr>
            <sz val="11"/>
            <color theme="1"/>
            <rFont val="Calibri"/>
            <family val="2"/>
            <scheme val="minor"/>
          </rPr>
          <t>Introduzca un codigo UNSPSC</t>
        </r>
      </text>
    </comment>
    <comment ref="B523" authorId="1" shapeId="0" xr:uid="{8F5A31F3-EF9E-4944-B2B8-15E88F2B642B}">
      <text>
        <r>
          <rPr>
            <sz val="11"/>
            <color theme="1"/>
            <rFont val="Calibri"/>
            <family val="2"/>
            <scheme val="minor"/>
          </rPr>
          <t>Descripción calculada automáticamente a partir de código del artículo</t>
        </r>
      </text>
    </comment>
    <comment ref="C523" authorId="1" shapeId="0" xr:uid="{3749C38D-F7EC-4D3B-877B-76671C1DF59D}">
      <text>
        <r>
          <rPr>
            <sz val="11"/>
            <color theme="1"/>
            <rFont val="Calibri"/>
            <family val="2"/>
            <scheme val="minor"/>
          </rPr>
          <t>Seleccione un valor de la lista</t>
        </r>
      </text>
    </comment>
    <comment ref="D523" authorId="1" shapeId="0" xr:uid="{54360164-363A-4326-B1B3-0EBF45C09936}">
      <text>
        <r>
          <rPr>
            <sz val="11"/>
            <color theme="1"/>
            <rFont val="Calibri"/>
            <family val="2"/>
            <scheme val="minor"/>
          </rPr>
          <t>Introduzca un número con dos decimales como máximo. Debe ser igual o mayor a la "Cantidad Real Consumida"</t>
        </r>
      </text>
    </comment>
    <comment ref="E523" authorId="1" shapeId="0" xr:uid="{51679414-8996-4813-AC63-45A58452FB0F}">
      <text>
        <r>
          <rPr>
            <sz val="11"/>
            <color theme="1"/>
            <rFont val="Calibri"/>
            <family val="2"/>
            <scheme val="minor"/>
          </rPr>
          <t>Introduzca un número con dos decimales como máximo</t>
        </r>
      </text>
    </comment>
    <comment ref="F523" authorId="1" shapeId="0" xr:uid="{71BC14BF-22C2-40A3-BBE2-20375D7C033F}">
      <text>
        <r>
          <rPr>
            <sz val="11"/>
            <color theme="1"/>
            <rFont val="Calibri"/>
            <family val="2"/>
            <scheme val="minor"/>
          </rPr>
          <t>Monto calculado automáticamente por el sistema</t>
        </r>
      </text>
    </comment>
    <comment ref="A528" authorId="1" shapeId="0" xr:uid="{AB07FC11-FF58-43A8-A5E7-BC0C3970570F}">
      <text>
        <r>
          <rPr>
            <sz val="11"/>
            <color theme="1"/>
            <rFont val="Calibri"/>
            <family val="2"/>
            <scheme val="minor"/>
          </rPr>
          <t>Introducir un texto con el nombre o referencia de la contratación</t>
        </r>
      </text>
    </comment>
    <comment ref="B528" authorId="1" shapeId="0" xr:uid="{39CDE303-2DAB-46DC-BB5F-01B9E1A88FFC}">
      <text>
        <r>
          <rPr>
            <sz val="11"/>
            <color theme="1"/>
            <rFont val="Calibri"/>
            <family val="2"/>
            <scheme val="minor"/>
          </rPr>
          <t>Introduzca un texto con la finalidad de la contratación</t>
        </r>
      </text>
    </comment>
    <comment ref="C528" authorId="1" shapeId="0" xr:uid="{04BCE8BA-AD40-47B8-928B-D9AF555F8E06}">
      <text>
        <r>
          <rPr>
            <sz val="11"/>
            <color theme="1"/>
            <rFont val="Calibri"/>
            <family val="2"/>
            <scheme val="minor"/>
          </rPr>
          <t>Seleccionar un valor del listado</t>
        </r>
      </text>
    </comment>
    <comment ref="D528" authorId="1" shapeId="0" xr:uid="{CD497B29-50A6-4E45-8F14-61606EDB8FEE}">
      <text>
        <r>
          <rPr>
            <sz val="11"/>
            <color theme="1"/>
            <rFont val="Calibri"/>
            <family val="2"/>
            <scheme val="minor"/>
          </rPr>
          <t>Seleccione el tipo de procedimiento</t>
        </r>
      </text>
    </comment>
    <comment ref="E528" authorId="1" shapeId="0" xr:uid="{4C0C7515-1698-48AE-AF71-BD675E67717C}">
      <text>
        <r>
          <rPr>
            <sz val="11"/>
            <color theme="1"/>
            <rFont val="Calibri"/>
            <family val="2"/>
            <scheme val="minor"/>
          </rPr>
          <t>Seleccione un valor de la lista</t>
        </r>
      </text>
    </comment>
    <comment ref="F528" authorId="1" shapeId="0" xr:uid="{62BED0DC-475D-4BBA-A0FB-3CFEDE760998}">
      <text>
        <r>
          <rPr>
            <sz val="11"/>
            <color theme="1"/>
            <rFont val="Calibri"/>
            <family val="2"/>
            <scheme val="minor"/>
          </rPr>
          <t>Introduzca el código SNIP</t>
        </r>
      </text>
    </comment>
    <comment ref="C529" authorId="1" shapeId="0" xr:uid="{E8527181-1CB2-419D-A2A8-F065D03EDCAA}">
      <text>
        <r>
          <rPr>
            <sz val="11"/>
            <color theme="1"/>
            <rFont val="Calibri"/>
            <family val="2"/>
            <scheme val="minor"/>
          </rPr>
          <t>Introduzca la fecha de inicio del proceso, en formato dd-mm-aaaa</t>
        </r>
      </text>
    </comment>
    <comment ref="F529" authorId="1" shapeId="0" xr:uid="{94B2284F-B35A-450B-A54F-6F14D2FBC72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0" authorId="1" shapeId="0" xr:uid="{E1194745-AF3C-470D-9236-995DF2EAEA22}">
      <text/>
    </comment>
    <comment ref="C531" authorId="1" shapeId="0" xr:uid="{374C512F-196B-461A-B6AB-617D81D2E8DF}">
      <text>
        <r>
          <rPr>
            <sz val="11"/>
            <color theme="1"/>
            <rFont val="Calibri"/>
            <family val="2"/>
            <scheme val="minor"/>
          </rPr>
          <t>Introduzca la fecha prevista de adjudicación, en formato dd-mm-aaaa</t>
        </r>
      </text>
    </comment>
    <comment ref="F531" authorId="1" shapeId="0" xr:uid="{688C7D47-9336-4DC7-BEAF-F46FB3EB592E}">
      <text/>
    </comment>
    <comment ref="F532" authorId="1" shapeId="0" xr:uid="{99600994-7220-4018-AF28-3E136F3BB634}">
      <text/>
    </comment>
    <comment ref="A534" authorId="1" shapeId="0" xr:uid="{B6550A84-7934-4520-BD93-FC03081E5DB0}">
      <text>
        <r>
          <rPr>
            <sz val="11"/>
            <color theme="1"/>
            <rFont val="Calibri"/>
            <family val="2"/>
            <scheme val="minor"/>
          </rPr>
          <t>Introduzca un codigo UNSPSC</t>
        </r>
      </text>
    </comment>
    <comment ref="B534" authorId="1" shapeId="0" xr:uid="{EE7868CC-4112-44C9-8625-FCA010E4B4EA}">
      <text>
        <r>
          <rPr>
            <sz val="11"/>
            <color theme="1"/>
            <rFont val="Calibri"/>
            <family val="2"/>
            <scheme val="minor"/>
          </rPr>
          <t>Descripción calculada automáticamente a partir de código del artículo</t>
        </r>
      </text>
    </comment>
    <comment ref="C534" authorId="1" shapeId="0" xr:uid="{3189F9D7-2016-466D-92BA-94026E8FA8D1}">
      <text>
        <r>
          <rPr>
            <sz val="11"/>
            <color theme="1"/>
            <rFont val="Calibri"/>
            <family val="2"/>
            <scheme val="minor"/>
          </rPr>
          <t>Seleccione un valor de la lista</t>
        </r>
      </text>
    </comment>
    <comment ref="D534" authorId="1" shapeId="0" xr:uid="{754B986E-22F8-46D5-B439-D62DCAA360BA}">
      <text>
        <r>
          <rPr>
            <sz val="11"/>
            <color theme="1"/>
            <rFont val="Calibri"/>
            <family val="2"/>
            <scheme val="minor"/>
          </rPr>
          <t>Introduzca un número con dos decimales como máximo. Debe ser igual o mayor a la "Cantidad Real Consumida"</t>
        </r>
      </text>
    </comment>
    <comment ref="E534" authorId="1" shapeId="0" xr:uid="{4EA0D74D-6C12-4A7C-A466-835FB52233FD}">
      <text>
        <r>
          <rPr>
            <sz val="11"/>
            <color theme="1"/>
            <rFont val="Calibri"/>
            <family val="2"/>
            <scheme val="minor"/>
          </rPr>
          <t>Introduzca un número con dos decimales como máximo</t>
        </r>
      </text>
    </comment>
    <comment ref="F534" authorId="1" shapeId="0" xr:uid="{8F4598C8-4890-4256-88AB-CD06E192C5CB}">
      <text>
        <r>
          <rPr>
            <sz val="11"/>
            <color theme="1"/>
            <rFont val="Calibri"/>
            <family val="2"/>
            <scheme val="minor"/>
          </rPr>
          <t>Monto calculado automáticamente por el sistema</t>
        </r>
      </text>
    </comment>
    <comment ref="A539" authorId="1" shapeId="0" xr:uid="{4E1AF318-46A6-40C5-92EA-9F86BA8FBC3B}">
      <text>
        <r>
          <rPr>
            <sz val="11"/>
            <color theme="1"/>
            <rFont val="Calibri"/>
            <family val="2"/>
            <scheme val="minor"/>
          </rPr>
          <t>Introducir un texto con el nombre o referencia de la contratación</t>
        </r>
      </text>
    </comment>
    <comment ref="B539" authorId="1" shapeId="0" xr:uid="{754A0EA7-C2B9-4936-B6EB-4CD3C7F249F0}">
      <text>
        <r>
          <rPr>
            <sz val="11"/>
            <color theme="1"/>
            <rFont val="Calibri"/>
            <family val="2"/>
            <scheme val="minor"/>
          </rPr>
          <t>Introduzca un texto con la finalidad de la contratación</t>
        </r>
      </text>
    </comment>
    <comment ref="C539" authorId="1" shapeId="0" xr:uid="{BBE5C7DA-9802-4283-87C9-8BDCD6A2AF20}">
      <text>
        <r>
          <rPr>
            <sz val="11"/>
            <color theme="1"/>
            <rFont val="Calibri"/>
            <family val="2"/>
            <scheme val="minor"/>
          </rPr>
          <t>Seleccionar un valor del listado</t>
        </r>
      </text>
    </comment>
    <comment ref="D539" authorId="1" shapeId="0" xr:uid="{FFBABBE4-31FA-4139-854E-2587C8F07358}">
      <text>
        <r>
          <rPr>
            <sz val="11"/>
            <color theme="1"/>
            <rFont val="Calibri"/>
            <family val="2"/>
            <scheme val="minor"/>
          </rPr>
          <t>Seleccione el tipo de procedimiento</t>
        </r>
      </text>
    </comment>
    <comment ref="E539" authorId="1" shapeId="0" xr:uid="{A220B2A0-1138-40C6-A94E-2F31F1D58532}">
      <text>
        <r>
          <rPr>
            <sz val="11"/>
            <color theme="1"/>
            <rFont val="Calibri"/>
            <family val="2"/>
            <scheme val="minor"/>
          </rPr>
          <t>Seleccione un valor de la lista</t>
        </r>
      </text>
    </comment>
    <comment ref="F539" authorId="1" shapeId="0" xr:uid="{F59FFB35-043C-4FDB-B405-E48D4C2031E4}">
      <text>
        <r>
          <rPr>
            <sz val="11"/>
            <color theme="1"/>
            <rFont val="Calibri"/>
            <family val="2"/>
            <scheme val="minor"/>
          </rPr>
          <t>Introduzca el código SNIP</t>
        </r>
      </text>
    </comment>
    <comment ref="C540" authorId="1" shapeId="0" xr:uid="{D27E02F6-45DF-4AE0-8EE0-E6E83BDC211D}">
      <text>
        <r>
          <rPr>
            <sz val="11"/>
            <color theme="1"/>
            <rFont val="Calibri"/>
            <family val="2"/>
            <scheme val="minor"/>
          </rPr>
          <t>Introduzca la fecha de inicio del proceso, en formato dd-mm-aaaa</t>
        </r>
      </text>
    </comment>
    <comment ref="F540" authorId="1" shapeId="0" xr:uid="{6A64539B-A746-48EE-B1D8-ABFE4652D4E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1" authorId="1" shapeId="0" xr:uid="{0C16C5F9-5E5A-45EF-948F-146F44ECED48}">
      <text/>
    </comment>
    <comment ref="C542" authorId="1" shapeId="0" xr:uid="{8E8DBBFE-5B19-4595-A69A-D56714B3C9C6}">
      <text>
        <r>
          <rPr>
            <sz val="11"/>
            <color theme="1"/>
            <rFont val="Calibri"/>
            <family val="2"/>
            <scheme val="minor"/>
          </rPr>
          <t>Introduzca la fecha prevista de adjudicación, en formato dd-mm-aaaa</t>
        </r>
      </text>
    </comment>
    <comment ref="F542" authorId="1" shapeId="0" xr:uid="{A262ED76-054C-45CD-B449-2DF4A85B30A8}">
      <text/>
    </comment>
    <comment ref="F543" authorId="1" shapeId="0" xr:uid="{CC43A1DF-02A4-46D5-AF62-CB97686895A1}">
      <text/>
    </comment>
    <comment ref="A545" authorId="1" shapeId="0" xr:uid="{D4F01E25-F345-4820-B30D-291BAC8A2AD1}">
      <text>
        <r>
          <rPr>
            <sz val="11"/>
            <color theme="1"/>
            <rFont val="Calibri"/>
            <family val="2"/>
            <scheme val="minor"/>
          </rPr>
          <t>Introduzca un codigo UNSPSC</t>
        </r>
      </text>
    </comment>
    <comment ref="B545" authorId="1" shapeId="0" xr:uid="{B7C49ED7-C5D7-4292-8A70-B917F92FAFD0}">
      <text>
        <r>
          <rPr>
            <sz val="11"/>
            <color theme="1"/>
            <rFont val="Calibri"/>
            <family val="2"/>
            <scheme val="minor"/>
          </rPr>
          <t>Descripción calculada automáticamente a partir de código del artículo</t>
        </r>
      </text>
    </comment>
    <comment ref="C545" authorId="1" shapeId="0" xr:uid="{34E1E301-24FE-4CBB-A6E4-12A01F984594}">
      <text>
        <r>
          <rPr>
            <sz val="11"/>
            <color theme="1"/>
            <rFont val="Calibri"/>
            <family val="2"/>
            <scheme val="minor"/>
          </rPr>
          <t>Seleccione un valor de la lista</t>
        </r>
      </text>
    </comment>
    <comment ref="D545" authorId="1" shapeId="0" xr:uid="{DF9DFA61-DE86-4F1B-96CF-4E13B8477C38}">
      <text>
        <r>
          <rPr>
            <sz val="11"/>
            <color theme="1"/>
            <rFont val="Calibri"/>
            <family val="2"/>
            <scheme val="minor"/>
          </rPr>
          <t>Introduzca un número con dos decimales como máximo. Debe ser igual o mayor a la "Cantidad Real Consumida"</t>
        </r>
      </text>
    </comment>
    <comment ref="E545" authorId="1" shapeId="0" xr:uid="{B1B1A4B1-0AA6-4974-90FA-60C13FD5A3CC}">
      <text>
        <r>
          <rPr>
            <sz val="11"/>
            <color theme="1"/>
            <rFont val="Calibri"/>
            <family val="2"/>
            <scheme val="minor"/>
          </rPr>
          <t>Introduzca un número con dos decimales como máximo</t>
        </r>
      </text>
    </comment>
    <comment ref="F545" authorId="1" shapeId="0" xr:uid="{4A431F22-C224-4006-AB28-8ED630EA0119}">
      <text>
        <r>
          <rPr>
            <sz val="11"/>
            <color theme="1"/>
            <rFont val="Calibri"/>
            <family val="2"/>
            <scheme val="minor"/>
          </rPr>
          <t>Monto calculado automáticamente por el sistema</t>
        </r>
      </text>
    </comment>
    <comment ref="A550" authorId="1" shapeId="0" xr:uid="{6C19CD2D-8D9D-4CCE-8A91-B4C6ABAAFADF}">
      <text>
        <r>
          <rPr>
            <sz val="11"/>
            <color theme="1"/>
            <rFont val="Calibri"/>
            <family val="2"/>
            <scheme val="minor"/>
          </rPr>
          <t>Introducir un texto con el nombre o referencia de la contratación</t>
        </r>
      </text>
    </comment>
    <comment ref="B550" authorId="1" shapeId="0" xr:uid="{92534622-B986-4635-A5CE-380900CDFFA3}">
      <text>
        <r>
          <rPr>
            <sz val="11"/>
            <color theme="1"/>
            <rFont val="Calibri"/>
            <family val="2"/>
            <scheme val="minor"/>
          </rPr>
          <t>Introduzca un texto con la finalidad de la contratación</t>
        </r>
      </text>
    </comment>
    <comment ref="C550" authorId="1" shapeId="0" xr:uid="{E97C2988-9E1B-4A34-A6A4-FB7C07B1739F}">
      <text>
        <r>
          <rPr>
            <sz val="11"/>
            <color theme="1"/>
            <rFont val="Calibri"/>
            <family val="2"/>
            <scheme val="minor"/>
          </rPr>
          <t>Seleccionar un valor del listado</t>
        </r>
      </text>
    </comment>
    <comment ref="D550" authorId="1" shapeId="0" xr:uid="{59977CF9-A1E4-4914-B2A5-FA057041E14F}">
      <text>
        <r>
          <rPr>
            <sz val="11"/>
            <color theme="1"/>
            <rFont val="Calibri"/>
            <family val="2"/>
            <scheme val="minor"/>
          </rPr>
          <t>Seleccione el tipo de procedimiento</t>
        </r>
      </text>
    </comment>
    <comment ref="E550" authorId="1" shapeId="0" xr:uid="{CC16AED2-1AD6-418E-A451-5AE78D13567E}">
      <text>
        <r>
          <rPr>
            <sz val="11"/>
            <color theme="1"/>
            <rFont val="Calibri"/>
            <family val="2"/>
            <scheme val="minor"/>
          </rPr>
          <t>Seleccione un valor de la lista</t>
        </r>
      </text>
    </comment>
    <comment ref="F550" authorId="1" shapeId="0" xr:uid="{77A8157E-CCC9-420F-B65C-73F62F9929B6}">
      <text>
        <r>
          <rPr>
            <sz val="11"/>
            <color theme="1"/>
            <rFont val="Calibri"/>
            <family val="2"/>
            <scheme val="minor"/>
          </rPr>
          <t>Introduzca el código SNIP</t>
        </r>
      </text>
    </comment>
    <comment ref="C551" authorId="1" shapeId="0" xr:uid="{0C011CE0-A2DA-4782-9569-F652407CCE6B}">
      <text>
        <r>
          <rPr>
            <sz val="11"/>
            <color theme="1"/>
            <rFont val="Calibri"/>
            <family val="2"/>
            <scheme val="minor"/>
          </rPr>
          <t>Introduzca la fecha de inicio del proceso, en formato dd-mm-aaaa</t>
        </r>
      </text>
    </comment>
    <comment ref="F551" authorId="1" shapeId="0" xr:uid="{39065E3A-DD03-4510-8532-5AED991783C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2" authorId="1" shapeId="0" xr:uid="{CA0A0000-3CB6-40AE-BB79-9714223B6DDF}">
      <text/>
    </comment>
    <comment ref="C553" authorId="1" shapeId="0" xr:uid="{B36B27FE-4D10-4F5D-85A2-0D3C4FFEABA9}">
      <text>
        <r>
          <rPr>
            <sz val="11"/>
            <color theme="1"/>
            <rFont val="Calibri"/>
            <family val="2"/>
            <scheme val="minor"/>
          </rPr>
          <t>Introduzca la fecha prevista de adjudicación, en formato dd-mm-aaaa</t>
        </r>
      </text>
    </comment>
    <comment ref="F553" authorId="1" shapeId="0" xr:uid="{2E8C591F-BA4C-4988-9D60-A5D4C82EACF0}">
      <text/>
    </comment>
    <comment ref="F554" authorId="1" shapeId="0" xr:uid="{909DF183-937E-4F00-9F1C-A9D656071A63}">
      <text/>
    </comment>
    <comment ref="A556" authorId="1" shapeId="0" xr:uid="{9702D3CE-11E2-4570-8CDA-7F99388070CC}">
      <text>
        <r>
          <rPr>
            <sz val="11"/>
            <color theme="1"/>
            <rFont val="Calibri"/>
            <family val="2"/>
            <scheme val="minor"/>
          </rPr>
          <t>Introduzca un codigo UNSPSC</t>
        </r>
      </text>
    </comment>
    <comment ref="B556" authorId="1" shapeId="0" xr:uid="{95EC7131-4A4E-44E7-BDDE-173FA9062290}">
      <text>
        <r>
          <rPr>
            <sz val="11"/>
            <color theme="1"/>
            <rFont val="Calibri"/>
            <family val="2"/>
            <scheme val="minor"/>
          </rPr>
          <t>Descripción calculada automáticamente a partir de código del artículo</t>
        </r>
      </text>
    </comment>
    <comment ref="C556" authorId="1" shapeId="0" xr:uid="{59071A96-5B63-4A8C-9B5A-476BBA26F65A}">
      <text>
        <r>
          <rPr>
            <sz val="11"/>
            <color theme="1"/>
            <rFont val="Calibri"/>
            <family val="2"/>
            <scheme val="minor"/>
          </rPr>
          <t>Seleccione un valor de la lista</t>
        </r>
      </text>
    </comment>
    <comment ref="D556" authorId="1" shapeId="0" xr:uid="{EA1FE0BC-670C-4136-A009-32892D8A388A}">
      <text>
        <r>
          <rPr>
            <sz val="11"/>
            <color theme="1"/>
            <rFont val="Calibri"/>
            <family val="2"/>
            <scheme val="minor"/>
          </rPr>
          <t>Introduzca un número con dos decimales como máximo. Debe ser igual o mayor a la "Cantidad Real Consumida"</t>
        </r>
      </text>
    </comment>
    <comment ref="E556" authorId="1" shapeId="0" xr:uid="{2CC36D13-583F-4121-8C24-E9CE40AD976B}">
      <text>
        <r>
          <rPr>
            <sz val="11"/>
            <color theme="1"/>
            <rFont val="Calibri"/>
            <family val="2"/>
            <scheme val="minor"/>
          </rPr>
          <t>Introduzca un número con dos decimales como máximo</t>
        </r>
      </text>
    </comment>
    <comment ref="F556" authorId="1" shapeId="0" xr:uid="{79E93D27-E34F-4683-9348-EE631219FF52}">
      <text>
        <r>
          <rPr>
            <sz val="11"/>
            <color theme="1"/>
            <rFont val="Calibri"/>
            <family val="2"/>
            <scheme val="minor"/>
          </rPr>
          <t>Monto calculado automáticamente por el sistema</t>
        </r>
      </text>
    </comment>
    <comment ref="A561" authorId="1" shapeId="0" xr:uid="{5D7489CC-9B61-4444-8481-45F4869245AD}">
      <text>
        <r>
          <rPr>
            <sz val="11"/>
            <color theme="1"/>
            <rFont val="Calibri"/>
            <family val="2"/>
            <scheme val="minor"/>
          </rPr>
          <t>Introducir un texto con el nombre o referencia de la contratación</t>
        </r>
      </text>
    </comment>
    <comment ref="B561" authorId="1" shapeId="0" xr:uid="{4D1FB71E-054A-4A09-891C-17AEF72DD10C}">
      <text>
        <r>
          <rPr>
            <sz val="11"/>
            <color theme="1"/>
            <rFont val="Calibri"/>
            <family val="2"/>
            <scheme val="minor"/>
          </rPr>
          <t>Introduzca un texto con la finalidad de la contratación</t>
        </r>
      </text>
    </comment>
    <comment ref="C561" authorId="1" shapeId="0" xr:uid="{B2E2611D-90B7-41AB-934B-C3590B86F77E}">
      <text>
        <r>
          <rPr>
            <sz val="11"/>
            <color theme="1"/>
            <rFont val="Calibri"/>
            <family val="2"/>
            <scheme val="minor"/>
          </rPr>
          <t>Seleccionar un valor del listado</t>
        </r>
      </text>
    </comment>
    <comment ref="D561" authorId="1" shapeId="0" xr:uid="{D87F59A9-0AAC-46EE-9E5A-B6D23829A0DB}">
      <text>
        <r>
          <rPr>
            <sz val="11"/>
            <color theme="1"/>
            <rFont val="Calibri"/>
            <family val="2"/>
            <scheme val="minor"/>
          </rPr>
          <t>Seleccione el tipo de procedimiento</t>
        </r>
      </text>
    </comment>
    <comment ref="E561" authorId="1" shapeId="0" xr:uid="{DCB591DF-CED2-40FA-9A94-66868CD0D438}">
      <text>
        <r>
          <rPr>
            <sz val="11"/>
            <color theme="1"/>
            <rFont val="Calibri"/>
            <family val="2"/>
            <scheme val="minor"/>
          </rPr>
          <t>Seleccione un valor de la lista</t>
        </r>
      </text>
    </comment>
    <comment ref="F561" authorId="1" shapeId="0" xr:uid="{15A41D4B-9DA9-4CA6-8515-4A320AA54B5D}">
      <text>
        <r>
          <rPr>
            <sz val="11"/>
            <color theme="1"/>
            <rFont val="Calibri"/>
            <family val="2"/>
            <scheme val="minor"/>
          </rPr>
          <t>Introduzca el código SNIP</t>
        </r>
      </text>
    </comment>
    <comment ref="C562" authorId="1" shapeId="0" xr:uid="{E951ECAA-50A1-40E1-B3C0-57712D6BA0BC}">
      <text>
        <r>
          <rPr>
            <sz val="11"/>
            <color theme="1"/>
            <rFont val="Calibri"/>
            <family val="2"/>
            <scheme val="minor"/>
          </rPr>
          <t>Introduzca la fecha de inicio del proceso, en formato dd-mm-aaaa</t>
        </r>
      </text>
    </comment>
    <comment ref="F562" authorId="1" shapeId="0" xr:uid="{49F9A2F9-47BF-403E-BFFB-5B5FBE21280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3" authorId="1" shapeId="0" xr:uid="{786D03BA-ECD9-4746-A7F1-47E63D5149AD}">
      <text/>
    </comment>
    <comment ref="C564" authorId="1" shapeId="0" xr:uid="{44192AFC-4DF8-413C-92E5-43E67F0162AA}">
      <text>
        <r>
          <rPr>
            <sz val="11"/>
            <color theme="1"/>
            <rFont val="Calibri"/>
            <family val="2"/>
            <scheme val="minor"/>
          </rPr>
          <t>Introduzca la fecha prevista de adjudicación, en formato dd-mm-aaaa</t>
        </r>
      </text>
    </comment>
    <comment ref="F564" authorId="1" shapeId="0" xr:uid="{B868C7AD-6448-41B1-8BCC-CD12F3165ECA}">
      <text/>
    </comment>
    <comment ref="F565" authorId="1" shapeId="0" xr:uid="{21C2ADF8-34C1-470E-82AD-AE61A8699146}">
      <text/>
    </comment>
    <comment ref="A567" authorId="1" shapeId="0" xr:uid="{5B4FD244-A205-4CED-976E-1D9041C11820}">
      <text>
        <r>
          <rPr>
            <sz val="11"/>
            <color theme="1"/>
            <rFont val="Calibri"/>
            <family val="2"/>
            <scheme val="minor"/>
          </rPr>
          <t>Introduzca un codigo UNSPSC</t>
        </r>
      </text>
    </comment>
    <comment ref="B567" authorId="1" shapeId="0" xr:uid="{883EF4FF-88E6-480F-8758-9619E4362EEF}">
      <text>
        <r>
          <rPr>
            <sz val="11"/>
            <color theme="1"/>
            <rFont val="Calibri"/>
            <family val="2"/>
            <scheme val="minor"/>
          </rPr>
          <t>Descripción calculada automáticamente a partir de código del artículo</t>
        </r>
      </text>
    </comment>
    <comment ref="C567" authorId="1" shapeId="0" xr:uid="{EA0D9C6A-250A-450A-A737-0749B556A668}">
      <text>
        <r>
          <rPr>
            <sz val="11"/>
            <color theme="1"/>
            <rFont val="Calibri"/>
            <family val="2"/>
            <scheme val="minor"/>
          </rPr>
          <t>Seleccione un valor de la lista</t>
        </r>
      </text>
    </comment>
    <comment ref="D567" authorId="1" shapeId="0" xr:uid="{EC4D8377-DDD6-4B71-A0E4-041981983FF2}">
      <text>
        <r>
          <rPr>
            <sz val="11"/>
            <color theme="1"/>
            <rFont val="Calibri"/>
            <family val="2"/>
            <scheme val="minor"/>
          </rPr>
          <t>Introduzca un número con dos decimales como máximo. Debe ser igual o mayor a la "Cantidad Real Consumida"</t>
        </r>
      </text>
    </comment>
    <comment ref="E567" authorId="1" shapeId="0" xr:uid="{96E92581-6F38-4FB7-8780-47F1CD807DBD}">
      <text>
        <r>
          <rPr>
            <sz val="11"/>
            <color theme="1"/>
            <rFont val="Calibri"/>
            <family val="2"/>
            <scheme val="minor"/>
          </rPr>
          <t>Introduzca un número con dos decimales como máximo</t>
        </r>
      </text>
    </comment>
    <comment ref="F567" authorId="1" shapeId="0" xr:uid="{6660AFD2-78FB-47D3-B3E5-6CA8EC61CBE3}">
      <text>
        <r>
          <rPr>
            <sz val="11"/>
            <color theme="1"/>
            <rFont val="Calibri"/>
            <family val="2"/>
            <scheme val="minor"/>
          </rPr>
          <t>Monto calculado automáticamente por el sistema</t>
        </r>
      </text>
    </comment>
    <comment ref="A572" authorId="1" shapeId="0" xr:uid="{26E8F62A-F254-4D4D-9B08-B8C31106C5C2}">
      <text>
        <r>
          <rPr>
            <sz val="11"/>
            <color theme="1"/>
            <rFont val="Calibri"/>
            <family val="2"/>
            <scheme val="minor"/>
          </rPr>
          <t>Introducir un texto con el nombre o referencia de la contratación</t>
        </r>
      </text>
    </comment>
    <comment ref="B572" authorId="1" shapeId="0" xr:uid="{36547645-9FAF-4C53-A194-0BA714461C75}">
      <text>
        <r>
          <rPr>
            <sz val="11"/>
            <color theme="1"/>
            <rFont val="Calibri"/>
            <family val="2"/>
            <scheme val="minor"/>
          </rPr>
          <t>Introduzca un texto con la finalidad de la contratación</t>
        </r>
      </text>
    </comment>
    <comment ref="C572" authorId="1" shapeId="0" xr:uid="{9DCF3885-E045-446A-9AB3-135925D7EA45}">
      <text>
        <r>
          <rPr>
            <sz val="11"/>
            <color theme="1"/>
            <rFont val="Calibri"/>
            <family val="2"/>
            <scheme val="minor"/>
          </rPr>
          <t>Seleccionar un valor del listado</t>
        </r>
      </text>
    </comment>
    <comment ref="D572" authorId="1" shapeId="0" xr:uid="{6A44450D-7DB2-4358-98E0-31BF3D43EC44}">
      <text>
        <r>
          <rPr>
            <sz val="11"/>
            <color theme="1"/>
            <rFont val="Calibri"/>
            <family val="2"/>
            <scheme val="minor"/>
          </rPr>
          <t>Seleccione el tipo de procedimiento</t>
        </r>
      </text>
    </comment>
    <comment ref="E572" authorId="1" shapeId="0" xr:uid="{F6C1C12C-9D90-4FB8-8188-331B2488092F}">
      <text>
        <r>
          <rPr>
            <sz val="11"/>
            <color theme="1"/>
            <rFont val="Calibri"/>
            <family val="2"/>
            <scheme val="minor"/>
          </rPr>
          <t>Seleccione un valor de la lista</t>
        </r>
      </text>
    </comment>
    <comment ref="F572" authorId="1" shapeId="0" xr:uid="{3C5E7430-DF3A-42D0-9EEC-737418A4FD5A}">
      <text>
        <r>
          <rPr>
            <sz val="11"/>
            <color theme="1"/>
            <rFont val="Calibri"/>
            <family val="2"/>
            <scheme val="minor"/>
          </rPr>
          <t>Introduzca el código SNIP</t>
        </r>
      </text>
    </comment>
    <comment ref="C573" authorId="1" shapeId="0" xr:uid="{DE403115-1C70-4A8C-B980-41E899C6F115}">
      <text>
        <r>
          <rPr>
            <sz val="11"/>
            <color theme="1"/>
            <rFont val="Calibri"/>
            <family val="2"/>
            <scheme val="minor"/>
          </rPr>
          <t>Introduzca la fecha de inicio del proceso, en formato dd-mm-aaaa</t>
        </r>
      </text>
    </comment>
    <comment ref="F573" authorId="1" shapeId="0" xr:uid="{9DA2969F-774E-4642-A87B-86C0C70776D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4" authorId="1" shapeId="0" xr:uid="{5F5D92B1-2300-4049-BBE1-77C740E7CBF8}">
      <text/>
    </comment>
    <comment ref="C575" authorId="1" shapeId="0" xr:uid="{7D4A1423-1930-408C-B064-6A137CB50D9D}">
      <text>
        <r>
          <rPr>
            <sz val="11"/>
            <color theme="1"/>
            <rFont val="Calibri"/>
            <family val="2"/>
            <scheme val="minor"/>
          </rPr>
          <t>Introduzca la fecha prevista de adjudicación, en formato dd-mm-aaaa</t>
        </r>
      </text>
    </comment>
    <comment ref="F575" authorId="1" shapeId="0" xr:uid="{28BD2208-5ABE-4544-B39D-205D1EE4C147}">
      <text/>
    </comment>
    <comment ref="F576" authorId="1" shapeId="0" xr:uid="{3B001136-93B4-4B12-8363-C6A3DDA00DB0}">
      <text/>
    </comment>
    <comment ref="A578" authorId="1" shapeId="0" xr:uid="{D8C8CD44-A3F5-4734-A3B0-6519EF7986D8}">
      <text>
        <r>
          <rPr>
            <sz val="11"/>
            <color theme="1"/>
            <rFont val="Calibri"/>
            <family val="2"/>
            <scheme val="minor"/>
          </rPr>
          <t>Introduzca un codigo UNSPSC</t>
        </r>
      </text>
    </comment>
    <comment ref="B578" authorId="1" shapeId="0" xr:uid="{E5035634-0BE5-4D76-98FF-3537A6780887}">
      <text>
        <r>
          <rPr>
            <sz val="11"/>
            <color theme="1"/>
            <rFont val="Calibri"/>
            <family val="2"/>
            <scheme val="minor"/>
          </rPr>
          <t>Descripción calculada automáticamente a partir de código del artículo</t>
        </r>
      </text>
    </comment>
    <comment ref="C578" authorId="1" shapeId="0" xr:uid="{CC0653E9-1CF2-421E-859E-BE72E74E6031}">
      <text>
        <r>
          <rPr>
            <sz val="11"/>
            <color theme="1"/>
            <rFont val="Calibri"/>
            <family val="2"/>
            <scheme val="minor"/>
          </rPr>
          <t>Seleccione un valor de la lista</t>
        </r>
      </text>
    </comment>
    <comment ref="D578" authorId="1" shapeId="0" xr:uid="{EE6E244C-C340-4F59-90A0-830A13EC1C6A}">
      <text>
        <r>
          <rPr>
            <sz val="11"/>
            <color theme="1"/>
            <rFont val="Calibri"/>
            <family val="2"/>
            <scheme val="minor"/>
          </rPr>
          <t>Introduzca un número con dos decimales como máximo. Debe ser igual o mayor a la "Cantidad Real Consumida"</t>
        </r>
      </text>
    </comment>
    <comment ref="E578" authorId="1" shapeId="0" xr:uid="{A5FC4A26-F2D0-435F-A1F4-EA2BAA731B45}">
      <text>
        <r>
          <rPr>
            <sz val="11"/>
            <color theme="1"/>
            <rFont val="Calibri"/>
            <family val="2"/>
            <scheme val="minor"/>
          </rPr>
          <t>Introduzca un número con dos decimales como máximo</t>
        </r>
      </text>
    </comment>
    <comment ref="F578" authorId="1" shapeId="0" xr:uid="{06FFCD3A-F564-487E-BBA9-F59E901F92A5}">
      <text>
        <r>
          <rPr>
            <sz val="11"/>
            <color theme="1"/>
            <rFont val="Calibri"/>
            <family val="2"/>
            <scheme val="minor"/>
          </rPr>
          <t>Monto calculado automáticamente por el sistema</t>
        </r>
      </text>
    </comment>
    <comment ref="A585" authorId="1" shapeId="0" xr:uid="{76F77C2D-7984-49D0-95CA-D67CF0FFCB61}">
      <text>
        <r>
          <rPr>
            <sz val="11"/>
            <color theme="1"/>
            <rFont val="Calibri"/>
            <family val="2"/>
            <scheme val="minor"/>
          </rPr>
          <t>Introducir un texto con el nombre o referencia de la contratación</t>
        </r>
      </text>
    </comment>
    <comment ref="B585" authorId="1" shapeId="0" xr:uid="{E6E7AB26-9B5C-4CB0-8412-93BF8478DE70}">
      <text>
        <r>
          <rPr>
            <sz val="11"/>
            <color theme="1"/>
            <rFont val="Calibri"/>
            <family val="2"/>
            <scheme val="minor"/>
          </rPr>
          <t>Introduzca un texto con la finalidad de la contratación</t>
        </r>
      </text>
    </comment>
    <comment ref="C585" authorId="1" shapeId="0" xr:uid="{C469C08D-F867-447F-88D5-2F65A50D4C7B}">
      <text>
        <r>
          <rPr>
            <sz val="11"/>
            <color theme="1"/>
            <rFont val="Calibri"/>
            <family val="2"/>
            <scheme val="minor"/>
          </rPr>
          <t>Seleccionar un valor del listado</t>
        </r>
      </text>
    </comment>
    <comment ref="D585" authorId="1" shapeId="0" xr:uid="{898D0ECB-EAD6-4620-B87A-8F3FA4595E15}">
      <text>
        <r>
          <rPr>
            <sz val="11"/>
            <color theme="1"/>
            <rFont val="Calibri"/>
            <family val="2"/>
            <scheme val="minor"/>
          </rPr>
          <t>Seleccione el tipo de procedimiento</t>
        </r>
      </text>
    </comment>
    <comment ref="E585" authorId="1" shapeId="0" xr:uid="{9E2F37D0-3A06-4036-9F2E-94BC6CA09D84}">
      <text>
        <r>
          <rPr>
            <sz val="11"/>
            <color theme="1"/>
            <rFont val="Calibri"/>
            <family val="2"/>
            <scheme val="minor"/>
          </rPr>
          <t>Seleccione un valor de la lista</t>
        </r>
      </text>
    </comment>
    <comment ref="F585" authorId="1" shapeId="0" xr:uid="{D201C22B-0679-490E-A5EF-9167963B6055}">
      <text>
        <r>
          <rPr>
            <sz val="11"/>
            <color theme="1"/>
            <rFont val="Calibri"/>
            <family val="2"/>
            <scheme val="minor"/>
          </rPr>
          <t>Introduzca el código SNIP</t>
        </r>
      </text>
    </comment>
    <comment ref="C586" authorId="1" shapeId="0" xr:uid="{A3BFD916-2992-4A5B-8335-77A7ACD324D9}">
      <text>
        <r>
          <rPr>
            <sz val="11"/>
            <color theme="1"/>
            <rFont val="Calibri"/>
            <family val="2"/>
            <scheme val="minor"/>
          </rPr>
          <t>Introduzca la fecha de inicio del proceso, en formato dd-mm-aaaa</t>
        </r>
      </text>
    </comment>
    <comment ref="F586" authorId="1" shapeId="0" xr:uid="{A127BDA2-AFC9-4948-9B06-BECBF194786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DF3A05AA-4AC3-475B-B93B-7767AB9E237C}">
      <text/>
    </comment>
    <comment ref="C588" authorId="1" shapeId="0" xr:uid="{725186E7-B816-456D-8519-C9540EC03D86}">
      <text>
        <r>
          <rPr>
            <sz val="11"/>
            <color theme="1"/>
            <rFont val="Calibri"/>
            <family val="2"/>
            <scheme val="minor"/>
          </rPr>
          <t>Introduzca la fecha prevista de adjudicación, en formato dd-mm-aaaa</t>
        </r>
      </text>
    </comment>
    <comment ref="F588" authorId="1" shapeId="0" xr:uid="{7F625DA3-2E64-4356-987E-8BEC241D8D30}">
      <text/>
    </comment>
    <comment ref="F589" authorId="1" shapeId="0" xr:uid="{D1AD902E-1716-4163-A979-D682161DDCB4}">
      <text/>
    </comment>
    <comment ref="A591" authorId="1" shapeId="0" xr:uid="{798E17FA-EAF6-48BA-955E-E44575C610C3}">
      <text>
        <r>
          <rPr>
            <sz val="11"/>
            <color theme="1"/>
            <rFont val="Calibri"/>
            <family val="2"/>
            <scheme val="minor"/>
          </rPr>
          <t>Introduzca un codigo UNSPSC</t>
        </r>
      </text>
    </comment>
    <comment ref="B591" authorId="1" shapeId="0" xr:uid="{0E998883-8E88-4660-8E90-D1DCEF57160E}">
      <text>
        <r>
          <rPr>
            <sz val="11"/>
            <color theme="1"/>
            <rFont val="Calibri"/>
            <family val="2"/>
            <scheme val="minor"/>
          </rPr>
          <t>Descripción calculada automáticamente a partir de código del artículo</t>
        </r>
      </text>
    </comment>
    <comment ref="C591" authorId="1" shapeId="0" xr:uid="{97EABFAD-CA28-43B8-9424-5FEDA99C38A4}">
      <text>
        <r>
          <rPr>
            <sz val="11"/>
            <color theme="1"/>
            <rFont val="Calibri"/>
            <family val="2"/>
            <scheme val="minor"/>
          </rPr>
          <t>Seleccione un valor de la lista</t>
        </r>
      </text>
    </comment>
    <comment ref="D591" authorId="1" shapeId="0" xr:uid="{1381CE44-A4D4-4D2D-865E-BE528FA545DF}">
      <text>
        <r>
          <rPr>
            <sz val="11"/>
            <color theme="1"/>
            <rFont val="Calibri"/>
            <family val="2"/>
            <scheme val="minor"/>
          </rPr>
          <t>Introduzca un número con dos decimales como máximo. Debe ser igual o mayor a la "Cantidad Real Consumida"</t>
        </r>
      </text>
    </comment>
    <comment ref="E591" authorId="1" shapeId="0" xr:uid="{CFA168EE-E0D6-4603-96E6-9CEF56657171}">
      <text>
        <r>
          <rPr>
            <sz val="11"/>
            <color theme="1"/>
            <rFont val="Calibri"/>
            <family val="2"/>
            <scheme val="minor"/>
          </rPr>
          <t>Introduzca un número con dos decimales como máximo</t>
        </r>
      </text>
    </comment>
    <comment ref="F591" authorId="1" shapeId="0" xr:uid="{A6FA85D8-C6A0-479A-B53E-2005B81FF518}">
      <text>
        <r>
          <rPr>
            <sz val="11"/>
            <color theme="1"/>
            <rFont val="Calibri"/>
            <family val="2"/>
            <scheme val="minor"/>
          </rPr>
          <t>Monto calculado automáticamente por el sistema</t>
        </r>
      </text>
    </comment>
    <comment ref="A610" authorId="1" shapeId="0" xr:uid="{E53A3F45-FE7E-433A-A53F-53AC450EF2F8}">
      <text>
        <r>
          <rPr>
            <sz val="11"/>
            <color theme="1"/>
            <rFont val="Calibri"/>
            <family val="2"/>
            <scheme val="minor"/>
          </rPr>
          <t>Introducir un texto con el nombre o referencia de la contratación</t>
        </r>
      </text>
    </comment>
    <comment ref="B610" authorId="1" shapeId="0" xr:uid="{B2A7A3E1-850E-421E-901D-D76ECF8416DF}">
      <text>
        <r>
          <rPr>
            <sz val="11"/>
            <color theme="1"/>
            <rFont val="Calibri"/>
            <family val="2"/>
            <scheme val="minor"/>
          </rPr>
          <t>Introduzca un texto con la finalidad de la contratación</t>
        </r>
      </text>
    </comment>
    <comment ref="C610" authorId="1" shapeId="0" xr:uid="{0EBA06B6-4EB3-4E57-A839-DE52B050B331}">
      <text>
        <r>
          <rPr>
            <sz val="11"/>
            <color theme="1"/>
            <rFont val="Calibri"/>
            <family val="2"/>
            <scheme val="minor"/>
          </rPr>
          <t>Seleccionar un valor del listado</t>
        </r>
      </text>
    </comment>
    <comment ref="D610" authorId="1" shapeId="0" xr:uid="{4B3AFD64-BBA6-4B46-91BE-4C50DE8B5358}">
      <text>
        <r>
          <rPr>
            <sz val="11"/>
            <color theme="1"/>
            <rFont val="Calibri"/>
            <family val="2"/>
            <scheme val="minor"/>
          </rPr>
          <t>Seleccione el tipo de procedimiento</t>
        </r>
      </text>
    </comment>
    <comment ref="E610" authorId="1" shapeId="0" xr:uid="{5F5C1562-6333-417C-8D47-26AF9BD9E790}">
      <text>
        <r>
          <rPr>
            <sz val="11"/>
            <color theme="1"/>
            <rFont val="Calibri"/>
            <family val="2"/>
            <scheme val="minor"/>
          </rPr>
          <t>Seleccione un valor de la lista</t>
        </r>
      </text>
    </comment>
    <comment ref="F610" authorId="1" shapeId="0" xr:uid="{7CB183BC-C462-4BF7-907B-CF247C0A407D}">
      <text>
        <r>
          <rPr>
            <sz val="11"/>
            <color theme="1"/>
            <rFont val="Calibri"/>
            <family val="2"/>
            <scheme val="minor"/>
          </rPr>
          <t>Introduzca el código SNIP</t>
        </r>
      </text>
    </comment>
    <comment ref="C611" authorId="1" shapeId="0" xr:uid="{92CE174D-E851-4904-AFBB-8686A587B29E}">
      <text>
        <r>
          <rPr>
            <sz val="11"/>
            <color theme="1"/>
            <rFont val="Calibri"/>
            <family val="2"/>
            <scheme val="minor"/>
          </rPr>
          <t>Introduzca la fecha de inicio del proceso, en formato dd-mm-aaaa</t>
        </r>
      </text>
    </comment>
    <comment ref="F611" authorId="1" shapeId="0" xr:uid="{7924587C-1F80-4733-984E-CD0B8BA9E54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2" authorId="1" shapeId="0" xr:uid="{56E6861E-90C0-40DC-8222-4FC2BDC31FCB}">
      <text/>
    </comment>
    <comment ref="C613" authorId="1" shapeId="0" xr:uid="{DF4FB6D1-F2D5-4A92-BCC1-C28D358760DE}">
      <text>
        <r>
          <rPr>
            <sz val="11"/>
            <color theme="1"/>
            <rFont val="Calibri"/>
            <family val="2"/>
            <scheme val="minor"/>
          </rPr>
          <t>Introduzca la fecha prevista de adjudicación, en formato dd-mm-aaaa</t>
        </r>
      </text>
    </comment>
    <comment ref="F613" authorId="1" shapeId="0" xr:uid="{D983F1B2-B00C-4B4A-A76D-12FCEE2BBE0F}">
      <text/>
    </comment>
    <comment ref="F614" authorId="1" shapeId="0" xr:uid="{6C6607C1-0BAA-4341-BA12-E9EED6F8FA3E}">
      <text/>
    </comment>
    <comment ref="A616" authorId="1" shapeId="0" xr:uid="{8D12B452-01A3-49BA-A1A4-53F30CD654EF}">
      <text>
        <r>
          <rPr>
            <sz val="11"/>
            <color theme="1"/>
            <rFont val="Calibri"/>
            <family val="2"/>
            <scheme val="minor"/>
          </rPr>
          <t>Introduzca un codigo UNSPSC</t>
        </r>
      </text>
    </comment>
    <comment ref="B616" authorId="1" shapeId="0" xr:uid="{FE390747-2123-4FEE-A7CD-67722FD2CB8E}">
      <text>
        <r>
          <rPr>
            <sz val="11"/>
            <color theme="1"/>
            <rFont val="Calibri"/>
            <family val="2"/>
            <scheme val="minor"/>
          </rPr>
          <t>Descripción calculada automáticamente a partir de código del artículo</t>
        </r>
      </text>
    </comment>
    <comment ref="C616" authorId="1" shapeId="0" xr:uid="{DD6680F0-1922-42EC-AEDF-6CA7DC9498A7}">
      <text>
        <r>
          <rPr>
            <sz val="11"/>
            <color theme="1"/>
            <rFont val="Calibri"/>
            <family val="2"/>
            <scheme val="minor"/>
          </rPr>
          <t>Seleccione un valor de la lista</t>
        </r>
      </text>
    </comment>
    <comment ref="D616" authorId="1" shapeId="0" xr:uid="{630074D5-DB3F-438C-B7FC-1B5131F8C5F4}">
      <text>
        <r>
          <rPr>
            <sz val="11"/>
            <color theme="1"/>
            <rFont val="Calibri"/>
            <family val="2"/>
            <scheme val="minor"/>
          </rPr>
          <t>Introduzca un número con dos decimales como máximo. Debe ser igual o mayor a la "Cantidad Real Consumida"</t>
        </r>
      </text>
    </comment>
    <comment ref="E616" authorId="1" shapeId="0" xr:uid="{830F5D6F-9C8A-4046-BC78-82B09E2676A3}">
      <text>
        <r>
          <rPr>
            <sz val="11"/>
            <color theme="1"/>
            <rFont val="Calibri"/>
            <family val="2"/>
            <scheme val="minor"/>
          </rPr>
          <t>Introduzca un número con dos decimales como máximo</t>
        </r>
      </text>
    </comment>
    <comment ref="F616" authorId="1" shapeId="0" xr:uid="{E0C66342-4D11-43BA-8FAA-88F391B7F833}">
      <text>
        <r>
          <rPr>
            <sz val="11"/>
            <color theme="1"/>
            <rFont val="Calibri"/>
            <family val="2"/>
            <scheme val="minor"/>
          </rPr>
          <t>Monto calculado automáticamente por el sistema</t>
        </r>
      </text>
    </comment>
    <comment ref="A621" authorId="1" shapeId="0" xr:uid="{DE669EF6-B68D-4206-86FF-FDF6DDA996F9}">
      <text>
        <r>
          <rPr>
            <sz val="11"/>
            <color theme="1"/>
            <rFont val="Calibri"/>
            <family val="2"/>
            <scheme val="minor"/>
          </rPr>
          <t>Introducir un texto con el nombre o referencia de la contratación</t>
        </r>
      </text>
    </comment>
    <comment ref="B621" authorId="1" shapeId="0" xr:uid="{5E8D6A0C-70C3-460A-A9F2-B29062D98583}">
      <text>
        <r>
          <rPr>
            <sz val="11"/>
            <color theme="1"/>
            <rFont val="Calibri"/>
            <family val="2"/>
            <scheme val="minor"/>
          </rPr>
          <t>Introduzca un texto con la finalidad de la contratación</t>
        </r>
      </text>
    </comment>
    <comment ref="C621" authorId="1" shapeId="0" xr:uid="{BC26CF07-DD88-441E-80F7-BC5E5D8ED799}">
      <text>
        <r>
          <rPr>
            <sz val="11"/>
            <color theme="1"/>
            <rFont val="Calibri"/>
            <family val="2"/>
            <scheme val="minor"/>
          </rPr>
          <t>Seleccionar un valor del listado</t>
        </r>
      </text>
    </comment>
    <comment ref="D621" authorId="1" shapeId="0" xr:uid="{024D261F-2DC1-4A2C-B8ED-7889CE6F352B}">
      <text>
        <r>
          <rPr>
            <sz val="11"/>
            <color theme="1"/>
            <rFont val="Calibri"/>
            <family val="2"/>
            <scheme val="minor"/>
          </rPr>
          <t>Seleccione el tipo de procedimiento</t>
        </r>
      </text>
    </comment>
    <comment ref="E621" authorId="1" shapeId="0" xr:uid="{C00CEF8A-E971-4DF7-921B-D59CA0B46BF3}">
      <text>
        <r>
          <rPr>
            <sz val="11"/>
            <color theme="1"/>
            <rFont val="Calibri"/>
            <family val="2"/>
            <scheme val="minor"/>
          </rPr>
          <t>Seleccione un valor de la lista</t>
        </r>
      </text>
    </comment>
    <comment ref="F621" authorId="1" shapeId="0" xr:uid="{FD445604-4BEC-4BA4-9B5E-B144C5A017C7}">
      <text>
        <r>
          <rPr>
            <sz val="11"/>
            <color theme="1"/>
            <rFont val="Calibri"/>
            <family val="2"/>
            <scheme val="minor"/>
          </rPr>
          <t>Introduzca el código SNIP</t>
        </r>
      </text>
    </comment>
    <comment ref="C622" authorId="1" shapeId="0" xr:uid="{EE98B06F-8F25-4C6F-AA43-596CD0D2A5E1}">
      <text>
        <r>
          <rPr>
            <sz val="11"/>
            <color theme="1"/>
            <rFont val="Calibri"/>
            <family val="2"/>
            <scheme val="minor"/>
          </rPr>
          <t>Introduzca la fecha de inicio del proceso, en formato dd-mm-aaaa</t>
        </r>
      </text>
    </comment>
    <comment ref="F622" authorId="1" shapeId="0" xr:uid="{0A29FD4D-B8CF-4017-BCF1-BCDDAE9B7BB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3" authorId="1" shapeId="0" xr:uid="{077B19B8-A4B2-47E2-8A34-85C8171A458C}">
      <text/>
    </comment>
    <comment ref="C624" authorId="1" shapeId="0" xr:uid="{5297C866-004F-493A-B569-127A91E09D56}">
      <text>
        <r>
          <rPr>
            <sz val="11"/>
            <color theme="1"/>
            <rFont val="Calibri"/>
            <family val="2"/>
            <scheme val="minor"/>
          </rPr>
          <t>Introduzca la fecha prevista de adjudicación, en formato dd-mm-aaaa</t>
        </r>
      </text>
    </comment>
    <comment ref="F624" authorId="1" shapeId="0" xr:uid="{65F8F2B1-6993-457F-B6D0-6E51DD69F85E}">
      <text/>
    </comment>
    <comment ref="F625" authorId="1" shapeId="0" xr:uid="{20A4D321-29FF-4166-849C-DE1AABF3FEE3}">
      <text/>
    </comment>
    <comment ref="A627" authorId="1" shapeId="0" xr:uid="{7CD78B44-B6D9-4198-850D-E813B228E5CF}">
      <text>
        <r>
          <rPr>
            <sz val="11"/>
            <color theme="1"/>
            <rFont val="Calibri"/>
            <family val="2"/>
            <scheme val="minor"/>
          </rPr>
          <t>Introduzca un codigo UNSPSC</t>
        </r>
      </text>
    </comment>
    <comment ref="B627" authorId="1" shapeId="0" xr:uid="{933CF6BA-40C9-414E-8560-3C6A36529048}">
      <text>
        <r>
          <rPr>
            <sz val="11"/>
            <color theme="1"/>
            <rFont val="Calibri"/>
            <family val="2"/>
            <scheme val="minor"/>
          </rPr>
          <t>Descripción calculada automáticamente a partir de código del artículo</t>
        </r>
      </text>
    </comment>
    <comment ref="C627" authorId="1" shapeId="0" xr:uid="{1C17895F-285B-4896-936B-7A6F8B873E5E}">
      <text>
        <r>
          <rPr>
            <sz val="11"/>
            <color theme="1"/>
            <rFont val="Calibri"/>
            <family val="2"/>
            <scheme val="minor"/>
          </rPr>
          <t>Seleccione un valor de la lista</t>
        </r>
      </text>
    </comment>
    <comment ref="D627" authorId="1" shapeId="0" xr:uid="{8F6B111A-BB79-433B-93C2-610800A5CD62}">
      <text>
        <r>
          <rPr>
            <sz val="11"/>
            <color theme="1"/>
            <rFont val="Calibri"/>
            <family val="2"/>
            <scheme val="minor"/>
          </rPr>
          <t>Introduzca un número con dos decimales como máximo. Debe ser igual o mayor a la "Cantidad Real Consumida"</t>
        </r>
      </text>
    </comment>
    <comment ref="E627" authorId="1" shapeId="0" xr:uid="{F9C408A5-22FA-4418-A244-737869ADD2B2}">
      <text>
        <r>
          <rPr>
            <sz val="11"/>
            <color theme="1"/>
            <rFont val="Calibri"/>
            <family val="2"/>
            <scheme val="minor"/>
          </rPr>
          <t>Introduzca un número con dos decimales como máximo</t>
        </r>
      </text>
    </comment>
    <comment ref="F627" authorId="1" shapeId="0" xr:uid="{5A0DDF68-95CC-42A9-A078-17003B3A4048}">
      <text>
        <r>
          <rPr>
            <sz val="11"/>
            <color theme="1"/>
            <rFont val="Calibri"/>
            <family val="2"/>
            <scheme val="minor"/>
          </rPr>
          <t>Monto calculado automáticamente por el sistema</t>
        </r>
      </text>
    </comment>
    <comment ref="A632" authorId="1" shapeId="0" xr:uid="{ECDC5C2E-2FE8-415C-910C-5A39627C454F}">
      <text>
        <r>
          <rPr>
            <sz val="11"/>
            <color theme="1"/>
            <rFont val="Calibri"/>
            <family val="2"/>
            <scheme val="minor"/>
          </rPr>
          <t>Introducir un texto con el nombre o referencia de la contratación</t>
        </r>
      </text>
    </comment>
    <comment ref="B632" authorId="1" shapeId="0" xr:uid="{DF52C08F-21FB-4D58-8AC2-71C26B26CF98}">
      <text>
        <r>
          <rPr>
            <sz val="11"/>
            <color theme="1"/>
            <rFont val="Calibri"/>
            <family val="2"/>
            <scheme val="minor"/>
          </rPr>
          <t>Introduzca un texto con la finalidad de la contratación</t>
        </r>
      </text>
    </comment>
    <comment ref="C632" authorId="1" shapeId="0" xr:uid="{5A0FBA07-4EF5-4B7C-B523-324A293DDD43}">
      <text>
        <r>
          <rPr>
            <sz val="11"/>
            <color theme="1"/>
            <rFont val="Calibri"/>
            <family val="2"/>
            <scheme val="minor"/>
          </rPr>
          <t>Seleccionar un valor del listado</t>
        </r>
      </text>
    </comment>
    <comment ref="D632" authorId="1" shapeId="0" xr:uid="{77EE82F1-878F-4B47-956A-2037257BC919}">
      <text>
        <r>
          <rPr>
            <sz val="11"/>
            <color theme="1"/>
            <rFont val="Calibri"/>
            <family val="2"/>
            <scheme val="minor"/>
          </rPr>
          <t>Seleccione el tipo de procedimiento</t>
        </r>
      </text>
    </comment>
    <comment ref="E632" authorId="1" shapeId="0" xr:uid="{5F1551ED-F85A-4DC9-A78E-0603BCDD3B14}">
      <text>
        <r>
          <rPr>
            <sz val="11"/>
            <color theme="1"/>
            <rFont val="Calibri"/>
            <family val="2"/>
            <scheme val="minor"/>
          </rPr>
          <t>Seleccione un valor de la lista</t>
        </r>
      </text>
    </comment>
    <comment ref="F632" authorId="1" shapeId="0" xr:uid="{23E90B19-9D29-4E3C-95A9-F9D68FBE0581}">
      <text>
        <r>
          <rPr>
            <sz val="11"/>
            <color theme="1"/>
            <rFont val="Calibri"/>
            <family val="2"/>
            <scheme val="minor"/>
          </rPr>
          <t>Introduzca el código SNIP</t>
        </r>
      </text>
    </comment>
    <comment ref="C633" authorId="1" shapeId="0" xr:uid="{40BAE5DE-5257-4C97-8204-626267BE8FA7}">
      <text>
        <r>
          <rPr>
            <sz val="11"/>
            <color theme="1"/>
            <rFont val="Calibri"/>
            <family val="2"/>
            <scheme val="minor"/>
          </rPr>
          <t>Introduzca la fecha de inicio del proceso, en formato dd-mm-aaaa</t>
        </r>
      </text>
    </comment>
    <comment ref="F633" authorId="1" shapeId="0" xr:uid="{A506F91B-8352-41D3-BFE1-EF7C8AFC914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4" authorId="1" shapeId="0" xr:uid="{4E64A232-16B0-4C74-81D6-EB365F89CF69}">
      <text/>
    </comment>
    <comment ref="C635" authorId="1" shapeId="0" xr:uid="{9C425169-CE57-45DB-A1F2-1D929B33D776}">
      <text>
        <r>
          <rPr>
            <sz val="11"/>
            <color theme="1"/>
            <rFont val="Calibri"/>
            <family val="2"/>
            <scheme val="minor"/>
          </rPr>
          <t>Introduzca la fecha prevista de adjudicación, en formato dd-mm-aaaa</t>
        </r>
      </text>
    </comment>
    <comment ref="F635" authorId="1" shapeId="0" xr:uid="{50084210-3908-4B3C-8113-A55A40A5640F}">
      <text/>
    </comment>
    <comment ref="F636" authorId="1" shapeId="0" xr:uid="{5294DF2C-D859-4672-9995-D16ABDC8C1DA}">
      <text/>
    </comment>
    <comment ref="A638" authorId="1" shapeId="0" xr:uid="{2A4A9472-36AE-4979-815F-9486AC4E0ADA}">
      <text>
        <r>
          <rPr>
            <sz val="11"/>
            <color theme="1"/>
            <rFont val="Calibri"/>
            <family val="2"/>
            <scheme val="minor"/>
          </rPr>
          <t>Introduzca un codigo UNSPSC</t>
        </r>
      </text>
    </comment>
    <comment ref="B638" authorId="1" shapeId="0" xr:uid="{691D1237-2ED2-418D-994C-43059CA19C84}">
      <text>
        <r>
          <rPr>
            <sz val="11"/>
            <color theme="1"/>
            <rFont val="Calibri"/>
            <family val="2"/>
            <scheme val="minor"/>
          </rPr>
          <t>Descripción calculada automáticamente a partir de código del artículo</t>
        </r>
      </text>
    </comment>
    <comment ref="C638" authorId="1" shapeId="0" xr:uid="{E6023E95-88AC-4EDE-B035-9F789CF4F2A5}">
      <text>
        <r>
          <rPr>
            <sz val="11"/>
            <color theme="1"/>
            <rFont val="Calibri"/>
            <family val="2"/>
            <scheme val="minor"/>
          </rPr>
          <t>Seleccione un valor de la lista</t>
        </r>
      </text>
    </comment>
    <comment ref="D638" authorId="1" shapeId="0" xr:uid="{8F3DF1ED-DAE6-4087-9588-316A15893F90}">
      <text>
        <r>
          <rPr>
            <sz val="11"/>
            <color theme="1"/>
            <rFont val="Calibri"/>
            <family val="2"/>
            <scheme val="minor"/>
          </rPr>
          <t>Introduzca un número con dos decimales como máximo. Debe ser igual o mayor a la "Cantidad Real Consumida"</t>
        </r>
      </text>
    </comment>
    <comment ref="E638" authorId="1" shapeId="0" xr:uid="{4BE7DC3F-576C-434F-A323-2577BD288E31}">
      <text>
        <r>
          <rPr>
            <sz val="11"/>
            <color theme="1"/>
            <rFont val="Calibri"/>
            <family val="2"/>
            <scheme val="minor"/>
          </rPr>
          <t>Introduzca un número con dos decimales como máximo</t>
        </r>
      </text>
    </comment>
    <comment ref="F638" authorId="1" shapeId="0" xr:uid="{3118BCC1-5EF8-460B-B37F-8434CF5C6641}">
      <text>
        <r>
          <rPr>
            <sz val="11"/>
            <color theme="1"/>
            <rFont val="Calibri"/>
            <family val="2"/>
            <scheme val="minor"/>
          </rPr>
          <t>Monto calculado automáticamente por el sistema</t>
        </r>
      </text>
    </comment>
    <comment ref="A643" authorId="1" shapeId="0" xr:uid="{9538E7FF-9F39-4F64-9EA4-39A36D7B7A9A}">
      <text>
        <r>
          <rPr>
            <sz val="11"/>
            <color theme="1"/>
            <rFont val="Calibri"/>
            <family val="2"/>
            <scheme val="minor"/>
          </rPr>
          <t>Introducir un texto con el nombre o referencia de la contratación</t>
        </r>
      </text>
    </comment>
    <comment ref="B643" authorId="1" shapeId="0" xr:uid="{FBDA0341-3CD8-48DA-909C-33F8E3DD0BAB}">
      <text>
        <r>
          <rPr>
            <sz val="11"/>
            <color theme="1"/>
            <rFont val="Calibri"/>
            <family val="2"/>
            <scheme val="minor"/>
          </rPr>
          <t>Introduzca un texto con la finalidad de la contratación</t>
        </r>
      </text>
    </comment>
    <comment ref="C643" authorId="1" shapeId="0" xr:uid="{08A17786-1300-44A1-8D04-7ABB5F976E60}">
      <text>
        <r>
          <rPr>
            <sz val="11"/>
            <color theme="1"/>
            <rFont val="Calibri"/>
            <family val="2"/>
            <scheme val="minor"/>
          </rPr>
          <t>Seleccionar un valor del listado</t>
        </r>
      </text>
    </comment>
    <comment ref="D643" authorId="1" shapeId="0" xr:uid="{D7F2C5AC-B71D-48FD-A841-18EEB29011A9}">
      <text>
        <r>
          <rPr>
            <sz val="11"/>
            <color theme="1"/>
            <rFont val="Calibri"/>
            <family val="2"/>
            <scheme val="minor"/>
          </rPr>
          <t>Seleccione el tipo de procedimiento</t>
        </r>
      </text>
    </comment>
    <comment ref="E643" authorId="1" shapeId="0" xr:uid="{FD356283-FAF8-4DEA-975E-419D085AF710}">
      <text>
        <r>
          <rPr>
            <sz val="11"/>
            <color theme="1"/>
            <rFont val="Calibri"/>
            <family val="2"/>
            <scheme val="minor"/>
          </rPr>
          <t>Seleccione un valor de la lista</t>
        </r>
      </text>
    </comment>
    <comment ref="F643" authorId="1" shapeId="0" xr:uid="{92338CE4-97F4-4B39-B436-9A5FBEC6548A}">
      <text>
        <r>
          <rPr>
            <sz val="11"/>
            <color theme="1"/>
            <rFont val="Calibri"/>
            <family val="2"/>
            <scheme val="minor"/>
          </rPr>
          <t>Introduzca el código SNIP</t>
        </r>
      </text>
    </comment>
    <comment ref="C644" authorId="1" shapeId="0" xr:uid="{AF6F4EEF-128E-4C98-9211-F5406A0B6878}">
      <text>
        <r>
          <rPr>
            <sz val="11"/>
            <color theme="1"/>
            <rFont val="Calibri"/>
            <family val="2"/>
            <scheme val="minor"/>
          </rPr>
          <t>Introduzca la fecha de inicio del proceso, en formato dd-mm-aaaa</t>
        </r>
      </text>
    </comment>
    <comment ref="F644" authorId="1" shapeId="0" xr:uid="{C101F9B2-7C08-4288-A0E0-6FDFE6E0B64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5" authorId="1" shapeId="0" xr:uid="{9680DDDD-1B95-42B6-9BBD-E7C774FA8C32}">
      <text/>
    </comment>
    <comment ref="C646" authorId="1" shapeId="0" xr:uid="{DBFBD060-6FBD-44A5-9080-E81B42D45AAB}">
      <text>
        <r>
          <rPr>
            <sz val="11"/>
            <color theme="1"/>
            <rFont val="Calibri"/>
            <family val="2"/>
            <scheme val="minor"/>
          </rPr>
          <t>Introduzca la fecha prevista de adjudicación, en formato dd-mm-aaaa</t>
        </r>
      </text>
    </comment>
    <comment ref="F646" authorId="1" shapeId="0" xr:uid="{0B1B7037-73F1-4C14-B773-6865C8D48836}">
      <text/>
    </comment>
    <comment ref="F647" authorId="1" shapeId="0" xr:uid="{47C3F67E-527D-408D-B0E8-3B1DE584D6FC}">
      <text/>
    </comment>
    <comment ref="A649" authorId="1" shapeId="0" xr:uid="{4C4CF1BD-65B5-4B8E-A585-A153A981E345}">
      <text>
        <r>
          <rPr>
            <sz val="11"/>
            <color theme="1"/>
            <rFont val="Calibri"/>
            <family val="2"/>
            <scheme val="minor"/>
          </rPr>
          <t>Introduzca un codigo UNSPSC</t>
        </r>
      </text>
    </comment>
    <comment ref="B649" authorId="1" shapeId="0" xr:uid="{BD26BEE5-6982-4F07-91EB-9A123C9AD113}">
      <text>
        <r>
          <rPr>
            <sz val="11"/>
            <color theme="1"/>
            <rFont val="Calibri"/>
            <family val="2"/>
            <scheme val="minor"/>
          </rPr>
          <t>Descripción calculada automáticamente a partir de código del artículo</t>
        </r>
      </text>
    </comment>
    <comment ref="C649" authorId="1" shapeId="0" xr:uid="{916FA76B-E51B-4D8D-8D5E-15A7D3DEC46F}">
      <text>
        <r>
          <rPr>
            <sz val="11"/>
            <color theme="1"/>
            <rFont val="Calibri"/>
            <family val="2"/>
            <scheme val="minor"/>
          </rPr>
          <t>Seleccione un valor de la lista</t>
        </r>
      </text>
    </comment>
    <comment ref="D649" authorId="1" shapeId="0" xr:uid="{6BA99786-B310-4B2E-9863-D3DE20C43954}">
      <text>
        <r>
          <rPr>
            <sz val="11"/>
            <color theme="1"/>
            <rFont val="Calibri"/>
            <family val="2"/>
            <scheme val="minor"/>
          </rPr>
          <t>Introduzca un número con dos decimales como máximo. Debe ser igual o mayor a la "Cantidad Real Consumida"</t>
        </r>
      </text>
    </comment>
    <comment ref="E649" authorId="1" shapeId="0" xr:uid="{315FAFF8-D95A-45CE-8D82-934E22D827E1}">
      <text>
        <r>
          <rPr>
            <sz val="11"/>
            <color theme="1"/>
            <rFont val="Calibri"/>
            <family val="2"/>
            <scheme val="minor"/>
          </rPr>
          <t>Introduzca un número con dos decimales como máximo</t>
        </r>
      </text>
    </comment>
    <comment ref="F649" authorId="1" shapeId="0" xr:uid="{47716D33-459D-4107-9D4D-9D3120E5E35C}">
      <text>
        <r>
          <rPr>
            <sz val="11"/>
            <color theme="1"/>
            <rFont val="Calibri"/>
            <family val="2"/>
            <scheme val="minor"/>
          </rPr>
          <t>Monto calculado automáticamente por el sistema</t>
        </r>
      </text>
    </comment>
    <comment ref="A654" authorId="1" shapeId="0" xr:uid="{D3F6F503-1C62-45CF-A15D-A83983B2CB18}">
      <text>
        <r>
          <rPr>
            <sz val="11"/>
            <color theme="1"/>
            <rFont val="Calibri"/>
            <family val="2"/>
            <scheme val="minor"/>
          </rPr>
          <t>Introducir un texto con el nombre o referencia de la contratación</t>
        </r>
      </text>
    </comment>
    <comment ref="B654" authorId="1" shapeId="0" xr:uid="{9C4A6072-1958-4EB5-9787-B4C502D807FF}">
      <text>
        <r>
          <rPr>
            <sz val="11"/>
            <color theme="1"/>
            <rFont val="Calibri"/>
            <family val="2"/>
            <scheme val="minor"/>
          </rPr>
          <t>Introduzca un texto con la finalidad de la contratación</t>
        </r>
      </text>
    </comment>
    <comment ref="C654" authorId="1" shapeId="0" xr:uid="{9C0BF8CE-CCEA-4746-8B73-86B5030AA28B}">
      <text>
        <r>
          <rPr>
            <sz val="11"/>
            <color theme="1"/>
            <rFont val="Calibri"/>
            <family val="2"/>
            <scheme val="minor"/>
          </rPr>
          <t>Seleccionar un valor del listado</t>
        </r>
      </text>
    </comment>
    <comment ref="D654" authorId="1" shapeId="0" xr:uid="{86470A7D-A628-404E-97DE-957A1BEFABB5}">
      <text>
        <r>
          <rPr>
            <sz val="11"/>
            <color theme="1"/>
            <rFont val="Calibri"/>
            <family val="2"/>
            <scheme val="minor"/>
          </rPr>
          <t>Seleccione el tipo de procedimiento</t>
        </r>
      </text>
    </comment>
    <comment ref="E654" authorId="1" shapeId="0" xr:uid="{16B545EC-422A-4528-94CB-E335AC0E93F7}">
      <text>
        <r>
          <rPr>
            <sz val="11"/>
            <color theme="1"/>
            <rFont val="Calibri"/>
            <family val="2"/>
            <scheme val="minor"/>
          </rPr>
          <t>Seleccione un valor de la lista</t>
        </r>
      </text>
    </comment>
    <comment ref="F654" authorId="1" shapeId="0" xr:uid="{6851AE0D-4CB5-4499-9B93-F999439D78C8}">
      <text>
        <r>
          <rPr>
            <sz val="11"/>
            <color theme="1"/>
            <rFont val="Calibri"/>
            <family val="2"/>
            <scheme val="minor"/>
          </rPr>
          <t>Introduzca el código SNIP</t>
        </r>
      </text>
    </comment>
    <comment ref="C655" authorId="1" shapeId="0" xr:uid="{95A2C399-361E-4D2F-AE96-F4B211B13111}">
      <text>
        <r>
          <rPr>
            <sz val="11"/>
            <color theme="1"/>
            <rFont val="Calibri"/>
            <family val="2"/>
            <scheme val="minor"/>
          </rPr>
          <t>Introduzca la fecha de inicio del proceso, en formato dd-mm-aaaa</t>
        </r>
      </text>
    </comment>
    <comment ref="F655" authorId="1" shapeId="0" xr:uid="{9B5B24FB-2A29-452A-B2DF-3C5997B8396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6" authorId="1" shapeId="0" xr:uid="{9CF66E33-4D65-45F4-ACFE-0BBCE1FACEFC}">
      <text/>
    </comment>
    <comment ref="C657" authorId="1" shapeId="0" xr:uid="{24F81167-F0CB-48AC-9EB6-C396C99DDB27}">
      <text>
        <r>
          <rPr>
            <sz val="11"/>
            <color theme="1"/>
            <rFont val="Calibri"/>
            <family val="2"/>
            <scheme val="minor"/>
          </rPr>
          <t>Introduzca la fecha prevista de adjudicación, en formato dd-mm-aaaa</t>
        </r>
      </text>
    </comment>
    <comment ref="F657" authorId="1" shapeId="0" xr:uid="{23BB7540-FA71-4028-9003-329323CD72F6}">
      <text/>
    </comment>
    <comment ref="F658" authorId="1" shapeId="0" xr:uid="{198BF953-4FC7-4729-9012-4F8EE9BF1D1E}">
      <text/>
    </comment>
    <comment ref="A660" authorId="1" shapeId="0" xr:uid="{55682678-274C-4527-9201-ADE3743E4C3A}">
      <text>
        <r>
          <rPr>
            <sz val="11"/>
            <color theme="1"/>
            <rFont val="Calibri"/>
            <family val="2"/>
            <scheme val="minor"/>
          </rPr>
          <t>Introduzca un codigo UNSPSC</t>
        </r>
      </text>
    </comment>
    <comment ref="B660" authorId="1" shapeId="0" xr:uid="{3EA56B44-EA56-40B4-BDD7-422FFFA5E1F5}">
      <text>
        <r>
          <rPr>
            <sz val="11"/>
            <color theme="1"/>
            <rFont val="Calibri"/>
            <family val="2"/>
            <scheme val="minor"/>
          </rPr>
          <t>Descripción calculada automáticamente a partir de código del artículo</t>
        </r>
      </text>
    </comment>
    <comment ref="C660" authorId="1" shapeId="0" xr:uid="{144F61CA-3653-4A42-A54D-181D30158864}">
      <text>
        <r>
          <rPr>
            <sz val="11"/>
            <color theme="1"/>
            <rFont val="Calibri"/>
            <family val="2"/>
            <scheme val="minor"/>
          </rPr>
          <t>Seleccione un valor de la lista</t>
        </r>
      </text>
    </comment>
    <comment ref="D660" authorId="1" shapeId="0" xr:uid="{5CB35DDE-E4E5-44C8-BBC2-94F49D6D2F95}">
      <text>
        <r>
          <rPr>
            <sz val="11"/>
            <color theme="1"/>
            <rFont val="Calibri"/>
            <family val="2"/>
            <scheme val="minor"/>
          </rPr>
          <t>Introduzca un número con dos decimales como máximo. Debe ser igual o mayor a la "Cantidad Real Consumida"</t>
        </r>
      </text>
    </comment>
    <comment ref="E660" authorId="1" shapeId="0" xr:uid="{7F7503B4-9FF0-49D1-B69E-2865878941C0}">
      <text>
        <r>
          <rPr>
            <sz val="11"/>
            <color theme="1"/>
            <rFont val="Calibri"/>
            <family val="2"/>
            <scheme val="minor"/>
          </rPr>
          <t>Introduzca un número con dos decimales como máximo</t>
        </r>
      </text>
    </comment>
    <comment ref="F660" authorId="1" shapeId="0" xr:uid="{960FED9D-FA9F-4119-A1DB-A599A5F42CEE}">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<sst xmlns="http://schemas.openxmlformats.org/spreadsheetml/2006/main" count="1448" uniqueCount="116">
  <si>
    <t xml:space="preserve">PLAN ANUAL DE COMPRAS Y CONTRATACIONES 
</t>
  </si>
  <si>
    <t>SNCC.F.069</t>
  </si>
  <si>
    <t xml:space="preserve">Capítulo </t>
  </si>
  <si>
    <t>5181</t>
  </si>
  <si>
    <t>Version: 1.0.0</t>
  </si>
  <si>
    <t>Sub Capítulo</t>
  </si>
  <si>
    <t>01</t>
  </si>
  <si>
    <t>Unidad Ejecutora</t>
  </si>
  <si>
    <t>0001</t>
  </si>
  <si>
    <t>Cantidad Procesos Registrados</t>
  </si>
  <si>
    <t xml:space="preserve">Unidad de Compra </t>
  </si>
  <si>
    <t>Instituto Geográfico Nacional José Joaquín Hungría Morel</t>
  </si>
  <si>
    <t>Monto Estimado Total</t>
  </si>
  <si>
    <t>Código de la Unidad de Compra</t>
  </si>
  <si>
    <t>000981</t>
  </si>
  <si>
    <t xml:space="preserve">Año Fiscal </t>
  </si>
  <si>
    <t>Fecha Aprobación</t>
  </si>
  <si>
    <t>NOMBRE O REFERENCIA DE CONTRATACIÓN</t>
  </si>
  <si>
    <t>FINALIDAD DE LA CONTRATACIÓN</t>
  </si>
  <si>
    <t>OBJETO DE CONTRATACIÓN</t>
  </si>
  <si>
    <t>PROCEDIMIENTO DE SELECCIÓN</t>
  </si>
  <si>
    <t>DESTINADO A MIPYMES</t>
  </si>
  <si>
    <t>CÓDIGO SNIP</t>
  </si>
  <si>
    <t>PRODUCTOS ÚTILES VARIOS</t>
  </si>
  <si>
    <t>ARTÍCULOS DE LIMPIEZA E HIGIENE</t>
  </si>
  <si>
    <t>Bienes</t>
  </si>
  <si>
    <t>Compras por debajo del Umbral</t>
  </si>
  <si>
    <t>Sí</t>
  </si>
  <si>
    <t>FECHA DE NECESSIDAD</t>
  </si>
  <si>
    <t>FECHA INICIO PROCESO DE COMPRA</t>
  </si>
  <si>
    <t>LUGAR DE EJECUCIÓN / ENTREGA</t>
  </si>
  <si>
    <t>Región</t>
  </si>
  <si>
    <t>OZAMA O METROPOLITANA</t>
  </si>
  <si>
    <t>TRIMESTRE</t>
  </si>
  <si>
    <t>Provincia</t>
  </si>
  <si>
    <t>Santo Domingo</t>
  </si>
  <si>
    <t>FECHA PREVISTA ADJUDICACIÓN</t>
  </si>
  <si>
    <t>Municipio</t>
  </si>
  <si>
    <t>Distrito Municipal</t>
  </si>
  <si>
    <t>CÓDIGO CATÁLOGO</t>
  </si>
  <si>
    <t>ARTÍCULO</t>
  </si>
  <si>
    <t>UNIDAD DE MEDIDA</t>
  </si>
  <si>
    <t>CANTIDAD TOTAL ESTIMADA</t>
  </si>
  <si>
    <t>PRECIO UNITARIO ESTIMADO</t>
  </si>
  <si>
    <t>MONTO TOTAL ESTIMADO</t>
  </si>
  <si>
    <t>Paquete</t>
  </si>
  <si>
    <t>Unidad</t>
  </si>
  <si>
    <t>Galón</t>
  </si>
  <si>
    <t>TOTAL COMPRA ESTIMADA</t>
  </si>
  <si>
    <t>ALIMENTOS Y BEBIDAS</t>
  </si>
  <si>
    <t>INSUMOS DE COCINA Y DESECHABLES</t>
  </si>
  <si>
    <t>Caja</t>
  </si>
  <si>
    <t>No</t>
  </si>
  <si>
    <t>ÚTILES Y MATERIALES DE ESCRITORIO, OFICINA E INFORMÁTICA</t>
  </si>
  <si>
    <t>TONERS PARA IMPRESORA</t>
  </si>
  <si>
    <t>PRODUCTOS DE PAPEL</t>
  </si>
  <si>
    <t>ÚLTILES DE ESCRITORIO Y OFICINA</t>
  </si>
  <si>
    <t>Resma</t>
  </si>
  <si>
    <t>ARTÍCULOS DE COCINA</t>
  </si>
  <si>
    <t>SERVICIOS DE MANTENIMIENTO, RESPRACIÓN, DESMONTE E INSTALACIÓN DE MAQUINARIAS Y EQUIPOS.</t>
  </si>
  <si>
    <t>MANTENIMIENTO Y REPARACIÓN DE AIRES ACONDICIONADOS</t>
  </si>
  <si>
    <t>Servicios</t>
  </si>
  <si>
    <t>COMBUSTIBLE</t>
  </si>
  <si>
    <t>Compras Menores</t>
  </si>
  <si>
    <t>OTROS SERVICIOS NO INCUIDOS EN CONCEPTOS ANTERIORES</t>
  </si>
  <si>
    <t>SERVICIOS DE FUMIGACUÓN</t>
  </si>
  <si>
    <t>PRODUCTOS Y ÚTILES DE DEFENSA Y SEGURIDAD</t>
  </si>
  <si>
    <t>SERVICIOS DE MANTENIMIENTO Y RECARGA DE EXTINTORES</t>
  </si>
  <si>
    <t>EQUIPOS DE TECNOLOGÍA DE LA INFORMACIÓN Y COMUNICACIÓN</t>
  </si>
  <si>
    <t>EQUIPOS DE TECNOLOGÍA</t>
  </si>
  <si>
    <t>SERVICIOS TÉCNICOS PROFESIONALES</t>
  </si>
  <si>
    <t>NORMAS DE ESTÁNDARIZACIÓN</t>
  </si>
  <si>
    <t>MANTENIMIENTO DE VEHÍCULOS</t>
  </si>
  <si>
    <t>MANTENIMIENTO DE EQUIPOS DE TRANSPORTE</t>
  </si>
  <si>
    <t>PRODUCTOS UTILES VARIOS</t>
  </si>
  <si>
    <t>ARTICULOS DE LIMPIEZA E HIGIENE</t>
  </si>
  <si>
    <t xml:space="preserve"> ALIMENTOS Y BEBIDAS</t>
  </si>
  <si>
    <t>CAFÉ</t>
  </si>
  <si>
    <t>TONERS PARA IMPRESORAS</t>
  </si>
  <si>
    <t>ELECTRODOMÉSTICOS</t>
  </si>
  <si>
    <t>ARTICULOS DE ELECTRODOMÉSTICOS</t>
  </si>
  <si>
    <t>BIENES, MUEBLES, INMUEBLES E INTANGIBLES</t>
  </si>
  <si>
    <t>MOBILIARIOS DE OFICINA</t>
  </si>
  <si>
    <t>ARTÍCULOS MATERIALES DE FERRETERIA</t>
  </si>
  <si>
    <t>Litro</t>
  </si>
  <si>
    <t>MANTENIMIENTO Y REPARACIÓN DE SHUTTERS</t>
  </si>
  <si>
    <t>TECNOLOGÍA DE LA INFORMACIÓN Y COMUNICACIÓN</t>
  </si>
  <si>
    <t>EQUIPOS DE CÓMPUTOS</t>
  </si>
  <si>
    <t>MATERIALES Y SUMINISTROS</t>
  </si>
  <si>
    <t>UNIFORMES INSTITUCIONALES</t>
  </si>
  <si>
    <t>ÚTILES DE ESCRITORIO Y OFICINA</t>
  </si>
  <si>
    <t>INSUMOS DE COCINA Y DESECHABLE</t>
  </si>
  <si>
    <t>AGUA EMBOTELLADA</t>
  </si>
  <si>
    <t>Onza</t>
  </si>
  <si>
    <t>COMBUSTIBLES</t>
  </si>
  <si>
    <t>PRODUCTOS DE ARTES GRÁFICAS</t>
  </si>
  <si>
    <t>CARNETS INSTITUCIONALES</t>
  </si>
  <si>
    <t>PROGRAMA DE RECONOCIMIENTO</t>
  </si>
  <si>
    <t>ALQUILER DE EQUIPOS DE OFICINA Y MUEBLES</t>
  </si>
  <si>
    <t>ALQUILER DE SERVICIOS DE IMPRESORAS</t>
  </si>
  <si>
    <t>VEHÍCULOS Y EQUIPO DE TRANSPORTE</t>
  </si>
  <si>
    <t>Automóviles y Camiones</t>
  </si>
  <si>
    <t>Comparacion de Precios</t>
  </si>
  <si>
    <t>MOBILIARIO Y EQUIPO</t>
  </si>
  <si>
    <t>Electrodomésticos</t>
  </si>
  <si>
    <t>Combustible</t>
  </si>
  <si>
    <t>PRODUCTOS Y ÚTILES VARIOS</t>
  </si>
  <si>
    <t>Productos y Útiles Varios</t>
  </si>
  <si>
    <t>SERVICIOS DE ALIMENTACIÓN</t>
  </si>
  <si>
    <t>Servicios de Catering</t>
  </si>
  <si>
    <t>VEHÍCULOS Y EQUIPOS DE TRANSPORTE</t>
  </si>
  <si>
    <t>Contratación de los Servicios Levantamiento Cartografía Base Región Suroeste</t>
  </si>
  <si>
    <t>Licitacion Publica</t>
  </si>
  <si>
    <t>PUBLICACIDAD EN PERIODICOS</t>
  </si>
  <si>
    <t>Contratación de servicios de publicación en el periodico</t>
  </si>
  <si>
    <t>Compras por debajo del umbral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</si>
</sst>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RD$-1C0A]* #,##0.00_-;\-[$RD$-1C0A]* #,##0.00_-;_-[$RD$-1C0A]* &quot;-&quot;??_-;_-@_-"/>
    <numFmt numFmtId="165" formatCode="dd\-mm\-yyyy"/>
    <numFmt numFmtId="166" formatCode="_-[$RD$-1C0A]* #,##0.00_ ;_-[$RD$-1C0A]* \-#,##0.00\ ;_-[$RD$-1C0A]* &quot; - &quot;??_ ;_-@_ "/>
  </numFmts>
  <fonts count="14" x14ac:knownFonts="1">
    <font>
      <sz val="11"/>
      <color theme="1"/>
      <name val="Calibri"/>
      <family val="2"/>
      <scheme val="minor"/>
    </font>
    <font>
      <sz val="11"/>
      <color theme="1"/>
      <name val="Calibri"/>
      <family val="2"/>
      <scheme val="minor"/>
    </font>
    <font>
      <sz val="10"/>
      <color rgb="FF008000"/>
      <name val="Arial"/>
      <family val="2"/>
    </font>
    <font>
      <sz val="14"/>
      <color theme="1"/>
      <name val="Arial Narrow"/>
      <family val="2"/>
    </font>
    <font>
      <b/>
      <sz val="12"/>
      <color theme="1"/>
      <name val="Arial Narrow"/>
      <family val="2"/>
    </font>
    <font>
      <b/>
      <sz val="16"/>
      <color theme="1"/>
      <name val="Arial Narrow"/>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sz val="11"/>
      <color theme="1"/>
      <name val="Arial Narrow"/>
      <family val="2"/>
    </font>
    <font>
      <b/>
      <sz val="8"/>
      <color theme="1"/>
      <name val="Calibri"/>
      <family val="2"/>
      <scheme val="minor"/>
    </font>
    <font>
      <sz val="8"/>
      <color theme="1"/>
      <name val="Calibri"/>
      <family val="2"/>
      <scheme val="minor"/>
    </font>
    <font>
      <b/>
      <sz val="9"/>
      <name val="Tahom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10">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0">
    <xf numFmtId="0" fontId="0" fillId="0" borderId="0"/>
    <xf numFmtId="0" fontId="11" fillId="5" borderId="6">
      <alignment horizontal="center" vertical="center" wrapText="1"/>
    </xf>
    <xf numFmtId="0" fontId="11" fillId="0" borderId="6">
      <alignment horizontal="center" vertical="center"/>
    </xf>
    <xf numFmtId="0" fontId="11" fillId="5" borderId="6">
      <alignment horizontal="center" vertical="center" textRotation="90" wrapText="1"/>
    </xf>
    <xf numFmtId="0" fontId="11" fillId="6" borderId="6">
      <alignment horizontal="center" vertical="center"/>
    </xf>
    <xf numFmtId="165" fontId="11" fillId="0" borderId="6">
      <alignment horizontal="center" vertical="center"/>
    </xf>
    <xf numFmtId="0" fontId="11" fillId="7" borderId="6">
      <alignment horizontal="center" vertical="center"/>
    </xf>
    <xf numFmtId="0" fontId="12" fillId="8" borderId="8">
      <alignment horizontal="center" vertical="center"/>
    </xf>
    <xf numFmtId="0" fontId="12" fillId="8" borderId="8">
      <alignment horizontal="center" vertical="center" wrapText="1"/>
    </xf>
    <xf numFmtId="166" fontId="12" fillId="8" borderId="8">
      <alignment horizontal="center" vertical="center"/>
    </xf>
  </cellStyleXfs>
  <cellXfs count="50">
    <xf numFmtId="0" fontId="0" fillId="0" borderId="0" xfId="0"/>
    <xf numFmtId="0" fontId="3" fillId="0" borderId="0" xfId="0" applyFont="1" applyAlignment="1" applyProtection="1">
      <alignment horizontal="center" vertical="center"/>
      <protection hidden="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pplyProtection="1">
      <alignment vertical="center"/>
      <protection hidden="1"/>
    </xf>
    <xf numFmtId="0" fontId="4" fillId="3" borderId="0" xfId="0" applyFont="1" applyFill="1" applyAlignment="1">
      <alignment horizontal="center" vertical="top" wrapText="1"/>
    </xf>
    <xf numFmtId="0" fontId="4" fillId="2" borderId="0" xfId="0" applyFont="1" applyFill="1" applyAlignment="1">
      <alignment vertical="top" wrapText="1"/>
    </xf>
    <xf numFmtId="0" fontId="4" fillId="3" borderId="0" xfId="0" applyFont="1" applyFill="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xf>
    <xf numFmtId="0" fontId="5" fillId="2" borderId="2" xfId="0"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pplyProtection="1">
      <alignment vertical="center"/>
      <protection hidden="1"/>
    </xf>
    <xf numFmtId="0" fontId="7" fillId="2" borderId="3" xfId="0" applyFont="1" applyFill="1" applyBorder="1" applyAlignment="1" applyProtection="1">
      <alignment vertical="center"/>
      <protection hidden="1"/>
    </xf>
    <xf numFmtId="38" fontId="8" fillId="3" borderId="4" xfId="0" applyNumberFormat="1" applyFont="1" applyFill="1" applyBorder="1" applyAlignment="1">
      <alignment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6" fillId="2" borderId="0" xfId="0" applyFont="1" applyFill="1" applyAlignment="1">
      <alignment vertical="center"/>
    </xf>
    <xf numFmtId="0" fontId="8" fillId="4" borderId="4" xfId="0" applyFont="1" applyFill="1" applyBorder="1" applyAlignment="1">
      <alignment horizontal="left" vertical="center"/>
    </xf>
    <xf numFmtId="0" fontId="9" fillId="0" borderId="6" xfId="0" applyFont="1" applyBorder="1" applyAlignment="1">
      <alignment vertical="center"/>
    </xf>
    <xf numFmtId="0" fontId="8" fillId="4" borderId="7" xfId="0" applyFont="1" applyFill="1" applyBorder="1" applyAlignment="1">
      <alignment horizontal="left" vertical="center"/>
    </xf>
    <xf numFmtId="164" fontId="9" fillId="0" borderId="6" xfId="0" applyNumberFormat="1" applyFont="1" applyBorder="1" applyAlignment="1">
      <alignment vertical="center"/>
    </xf>
    <xf numFmtId="1" fontId="9" fillId="0" borderId="4" xfId="0" applyNumberFormat="1" applyFont="1" applyBorder="1" applyAlignment="1" applyProtection="1">
      <alignment horizontal="center" vertical="center" wrapText="1"/>
      <protection locked="0"/>
    </xf>
    <xf numFmtId="1" fontId="9" fillId="0" borderId="5" xfId="0" applyNumberFormat="1" applyFont="1" applyBorder="1" applyAlignment="1" applyProtection="1">
      <alignment horizontal="center" vertical="center" wrapText="1"/>
      <protection locked="0"/>
    </xf>
    <xf numFmtId="0" fontId="7" fillId="2" borderId="2" xfId="0" applyFont="1" applyFill="1" applyBorder="1" applyAlignment="1" applyProtection="1">
      <alignment vertical="center"/>
      <protection hidden="1"/>
    </xf>
    <xf numFmtId="14" fontId="9" fillId="0" borderId="4" xfId="0" applyNumberFormat="1"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0" fontId="10" fillId="0" borderId="0" xfId="0" applyFont="1" applyAlignment="1">
      <alignment vertical="center"/>
    </xf>
    <xf numFmtId="0" fontId="11" fillId="5" borderId="6" xfId="1">
      <alignment horizontal="center" vertical="center" wrapText="1"/>
    </xf>
    <xf numFmtId="0" fontId="11" fillId="0" borderId="6" xfId="2" applyProtection="1">
      <alignment horizontal="center" vertical="center"/>
      <protection locked="0"/>
    </xf>
    <xf numFmtId="0" fontId="11" fillId="5" borderId="6" xfId="3">
      <alignment horizontal="center" vertical="center" textRotation="90" wrapText="1"/>
    </xf>
    <xf numFmtId="0" fontId="11" fillId="6" borderId="6" xfId="4">
      <alignment horizontal="center" vertical="center"/>
    </xf>
    <xf numFmtId="14" fontId="11" fillId="0" borderId="6" xfId="5" applyNumberFormat="1" applyProtection="1">
      <alignment horizontal="center" vertical="center"/>
      <protection locked="0"/>
    </xf>
    <xf numFmtId="0" fontId="11" fillId="0" borderId="6" xfId="2">
      <alignment horizontal="center" vertical="center"/>
    </xf>
    <xf numFmtId="0" fontId="11" fillId="0" borderId="6" xfId="2">
      <alignment horizontal="center" vertical="center"/>
    </xf>
    <xf numFmtId="0" fontId="12" fillId="0" borderId="0" xfId="0" applyFont="1"/>
    <xf numFmtId="0" fontId="11" fillId="7" borderId="6" xfId="6">
      <alignment horizontal="center" vertical="center"/>
    </xf>
    <xf numFmtId="0" fontId="12" fillId="8" borderId="8" xfId="7" applyFont="1" applyBorder="1" applyAlignment="1" applyProtection="1">
      <alignment horizontal="center" vertical="center"/>
      <protection locked="0"/>
    </xf>
    <xf numFmtId="0" fontId="12" fillId="8" borderId="8" xfId="8">
      <alignment horizontal="center" vertical="center" wrapText="1"/>
    </xf>
    <xf numFmtId="0" fontId="12" fillId="8" borderId="8" xfId="7" applyProtection="1">
      <alignment horizontal="center" vertical="center"/>
      <protection locked="0"/>
    </xf>
    <xf numFmtId="166" fontId="12" fillId="8" borderId="8" xfId="9" applyProtection="1">
      <alignment horizontal="center" vertical="center"/>
      <protection locked="0"/>
    </xf>
    <xf numFmtId="166" fontId="12" fillId="8" borderId="8" xfId="9">
      <alignment horizontal="center" vertical="center"/>
    </xf>
    <xf numFmtId="0" fontId="11" fillId="7" borderId="8" xfId="6" applyBorder="1">
      <alignment horizontal="center" vertical="center"/>
    </xf>
    <xf numFmtId="166" fontId="12" fillId="7" borderId="8" xfId="9" applyFill="1">
      <alignment horizontal="center" vertical="center"/>
    </xf>
    <xf numFmtId="0" fontId="12" fillId="0" borderId="8" xfId="0" applyFont="1" applyBorder="1" applyAlignment="1" applyProtection="1">
      <alignment horizontal="center"/>
      <protection locked="0"/>
    </xf>
    <xf numFmtId="0" fontId="12" fillId="0" borderId="8" xfId="0" applyFont="1" applyBorder="1" applyAlignment="1" applyProtection="1">
      <alignment horizontal="center" vertical="center"/>
      <protection locked="0"/>
    </xf>
    <xf numFmtId="0" fontId="12" fillId="8" borderId="8" xfId="8" applyProtection="1">
      <alignment horizontal="center" vertical="center" wrapText="1"/>
      <protection locked="0"/>
    </xf>
    <xf numFmtId="0" fontId="12" fillId="0" borderId="8" xfId="0" applyFont="1" applyBorder="1" applyAlignment="1">
      <alignment horizontal="center"/>
    </xf>
    <xf numFmtId="0" fontId="12" fillId="8" borderId="9" xfId="7" applyFont="1" applyBorder="1" applyAlignment="1" applyProtection="1">
      <alignment horizontal="center" vertical="center"/>
      <protection locked="0"/>
    </xf>
  </cellXfs>
  <cellStyles count="10">
    <cellStyle name="ArticleBody" xfId="7" xr:uid="{8BC8AEB3-40C9-4665-9ED7-AAD318302BF6}"/>
    <cellStyle name="ArticleBody_currency" xfId="9" xr:uid="{DBB9AF38-D2D2-4501-B2F9-088FB2DF8DAB}"/>
    <cellStyle name="ArticleBody_UNSCPCDescription" xfId="8" xr:uid="{64DFB5AC-8DFC-4597-A773-191CAF825211}"/>
    <cellStyle name="ArticleHeader" xfId="6" xr:uid="{A172971D-F003-4D7C-AF2E-1E89767D8934}"/>
    <cellStyle name="Normal" xfId="0" builtinId="0"/>
    <cellStyle name="ProcessBody" xfId="2" xr:uid="{6A86310A-BD7D-4286-94A5-27087A9A219B}"/>
    <cellStyle name="ProcessBody_datetime" xfId="5" xr:uid="{34B4B44E-3DC2-4214-A5F1-6DE7C5DACEBD}"/>
    <cellStyle name="ProcessHeader" xfId="1" xr:uid="{872B8A46-E932-4C3D-806C-38C4B6FBB547}"/>
    <cellStyle name="ProcessHeader_vertical" xfId="3" xr:uid="{5B7B94D0-F102-4F06-AB8A-59C66EA590C9}"/>
    <cellStyle name="ProcessSubHeader" xfId="4" xr:uid="{8F46B691-41A3-438B-A7DE-C48AD35BF8CA}"/>
  </cellStyles>
  <dxfs count="58">
    <dxf>
      <protection locked="0" hidden="0"/>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protection locked="0" hidden="0"/>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family val="2"/>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strike val="0"/>
        <outline val="0"/>
        <shadow val="0"/>
        <u val="none"/>
        <vertAlign val="baseline"/>
        <sz val="8"/>
        <color theme="1"/>
        <name val="Calibri"/>
        <scheme val="minor"/>
      </font>
      <alignment horizontal="center" textRotation="0" wrapText="0" indent="0" justifyLastLine="0" shrinkToFit="0" readingOrder="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border outline="0">
        <left style="thin">
          <color auto="1"/>
        </left>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strike val="0"/>
        <outline val="0"/>
        <shadow val="0"/>
        <u val="none"/>
        <vertAlign val="baseline"/>
        <sz val="8"/>
        <color theme="1"/>
        <name val="Calibri"/>
        <scheme val="minor"/>
      </font>
    </dxf>
    <dxf>
      <border outline="0">
        <left style="thin">
          <color auto="1"/>
        </left>
      </border>
    </dxf>
    <dxf>
      <font>
        <b val="0"/>
        <i val="0"/>
        <strike val="0"/>
        <condense val="0"/>
        <extend val="0"/>
        <outline val="0"/>
        <shadow val="0"/>
        <u val="none"/>
        <vertAlign val="baseline"/>
        <sz val="8"/>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strike val="0"/>
        <outline val="0"/>
        <shadow val="0"/>
        <u val="none"/>
        <vertAlign val="baseline"/>
        <sz val="8"/>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protection locked="0" hidden="0"/>
    </dxf>
    <dxf>
      <protection locked="0" hidden="0"/>
    </dxf>
    <dxf>
      <protection locked="0" hidden="0"/>
    </dxf>
    <dxf>
      <border outline="0">
        <left style="thin">
          <color auto="1"/>
        </left>
      </border>
    </dxf>
    <dxf>
      <font>
        <strike val="0"/>
        <outline val="0"/>
        <shadow val="0"/>
        <u val="none"/>
        <vertAlign val="baseline"/>
        <sz val="8"/>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strike val="0"/>
        <outline val="0"/>
        <shadow val="0"/>
        <u val="none"/>
        <vertAlign val="baseline"/>
        <sz val="8"/>
        <color theme="1"/>
        <name val="Calibri"/>
        <family val="2"/>
        <scheme val="minor"/>
      </font>
    </dxf>
    <dxf>
      <border outline="0">
        <left style="thin">
          <color auto="1"/>
        </left>
      </border>
    </dxf>
    <dxf>
      <font>
        <b val="0"/>
        <i val="0"/>
        <strike val="0"/>
        <condense val="0"/>
        <extend val="0"/>
        <outline val="0"/>
        <shadow val="0"/>
        <u val="none"/>
        <vertAlign val="baseline"/>
        <sz val="8"/>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strike val="0"/>
        <outline val="0"/>
        <shadow val="0"/>
        <u val="none"/>
        <vertAlign val="baseline"/>
        <sz val="8"/>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border outline="0">
        <left style="thin">
          <color auto="1"/>
        </left>
      </border>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protection locked="0" hidden="0"/>
    </dxf>
    <dxf>
      <protection locked="0" hidden="0"/>
    </dxf>
    <dxf>
      <border outline="0">
        <left style="thin">
          <color auto="1"/>
        </left>
      </border>
    </dxf>
    <dxf>
      <font>
        <strike val="0"/>
        <outline val="0"/>
        <shadow val="0"/>
        <u val="none"/>
        <vertAlign val="baseline"/>
        <sz val="8"/>
        <color theme="1"/>
        <name val="Calibri"/>
        <family val="2"/>
        <scheme val="minor"/>
      </font>
      <alignment horizontal="center" vertical="center"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161926</xdr:rowOff>
    </xdr:from>
    <xdr:to>
      <xdr:col>1</xdr:col>
      <xdr:colOff>571501</xdr:colOff>
      <xdr:row>3</xdr:row>
      <xdr:rowOff>118525</xdr:rowOff>
    </xdr:to>
    <xdr:pic>
      <xdr:nvPicPr>
        <xdr:cNvPr id="2" name="Picture 4">
          <a:extLst>
            <a:ext uri="{FF2B5EF4-FFF2-40B4-BE49-F238E27FC236}">
              <a16:creationId xmlns:a16="http://schemas.microsoft.com/office/drawing/2014/main" id="{F92CD0C0-865D-4A6B-9EA1-21904CBA8F70}"/>
            </a:ext>
          </a:extLst>
        </xdr:cNvPr>
        <xdr:cNvPicPr>
          <a:picLocks noChangeAspect="1"/>
        </xdr:cNvPicPr>
      </xdr:nvPicPr>
      <xdr:blipFill>
        <a:blip xmlns:r="http://schemas.openxmlformats.org/officeDocument/2006/relationships" r:embed="rId1"/>
        <a:stretch>
          <a:fillRect/>
        </a:stretch>
      </xdr:blipFill>
      <xdr:spPr bwMode="auto">
        <a:xfrm>
          <a:off x="1" y="161926"/>
          <a:ext cx="1905000" cy="594774"/>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328612</xdr:colOff>
      <xdr:row>0</xdr:row>
      <xdr:rowOff>9526</xdr:rowOff>
    </xdr:from>
    <xdr:to>
      <xdr:col>5</xdr:col>
      <xdr:colOff>1428750</xdr:colOff>
      <xdr:row>4</xdr:row>
      <xdr:rowOff>180975</xdr:rowOff>
    </xdr:to>
    <xdr:pic>
      <xdr:nvPicPr>
        <xdr:cNvPr id="3" name="Picture 5">
          <a:extLst>
            <a:ext uri="{FF2B5EF4-FFF2-40B4-BE49-F238E27FC236}">
              <a16:creationId xmlns:a16="http://schemas.microsoft.com/office/drawing/2014/main" id="{2ED80679-6BB1-4906-8CFC-AFD961830182}"/>
            </a:ext>
          </a:extLst>
        </xdr:cNvPr>
        <xdr:cNvPicPr>
          <a:picLocks noChangeAspect="1"/>
        </xdr:cNvPicPr>
      </xdr:nvPicPr>
      <xdr:blipFill>
        <a:blip xmlns:r="http://schemas.openxmlformats.org/officeDocument/2006/relationships" r:embed="rId2"/>
        <a:stretch>
          <a:fillRect/>
        </a:stretch>
      </xdr:blipFill>
      <xdr:spPr>
        <a:xfrm>
          <a:off x="8786812" y="9526"/>
          <a:ext cx="1100138" cy="103822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666</xdr:row>
          <xdr:rowOff>0</xdr:rowOff>
        </xdr:from>
        <xdr:to>
          <xdr:col>1</xdr:col>
          <xdr:colOff>333375</xdr:colOff>
          <xdr:row>668</xdr:row>
          <xdr:rowOff>19050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71AD2F65-942A-4D18-B4C1-9F789FF7F5C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ED399E-C48F-4804-ACA8-2F99AA59198B}" name="Table32" displayName="Table32" ref="A21:F53" totalsRowShown="0">
  <autoFilter ref="A21:F53" xr:uid="{659A9530-7DE8-42D2-87AC-D28B400495D4}"/>
  <tableColumns count="6">
    <tableColumn id="1" xr3:uid="{B418DF08-6D14-4565-831C-D43C80585FB8}" name="CÓDIGO CATÁLOGO" dataDxfId="57" dataCellStyle="ArticleBody"/>
    <tableColumn id="2" xr3:uid="{8F7F2FFA-352E-4664-AFE4-A3D067D3BFBE}" name="ARTÍCULO" dataDxfId="56">
      <calculatedColumnFormula>IFERROR(INDEX(UNSPSCDes,MATCH(INDIRECT(ADDRESS(ROW(),COLUMN()-1,4)),UNSPSCCode,0)),"")</calculatedColumnFormula>
    </tableColumn>
    <tableColumn id="3" xr3:uid="{524ED98C-33E3-4FCC-AF10-D1A369092544}" name="UNIDAD DE MEDIDA"/>
    <tableColumn id="4" xr3:uid="{F9A61760-FD19-4A8F-A77D-FE556B4D1FFB}" name="CANTIDAD TOTAL ESTIMADA" dataDxfId="55" dataCellStyle="ArticleBody"/>
    <tableColumn id="5" xr3:uid="{657666C8-609B-49E8-8912-A2AED565E7D9}" name="PRECIO UNITARIO ESTIMADO" dataDxfId="54" dataCellStyle="ArticleBody_currency"/>
    <tableColumn id="6" xr3:uid="{9D3A8885-40AA-4BE1-A999-381971DB6D87}"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FA8A7-C3F8-4471-BCA8-4F6811F6001B}" name="Table317" displayName="Table317" ref="A199:F200" totalsRowShown="0">
  <autoFilter ref="A199:F200" xr:uid="{EAE53CD7-984A-4BA3-B652-F6F9A0D30FC5}"/>
  <tableColumns count="6">
    <tableColumn id="1" xr3:uid="{53438742-06B8-4A95-B78E-D2BE453D67BE}" name="CÓDIGO CATÁLOGO" dataDxfId="41"/>
    <tableColumn id="2" xr3:uid="{C251E968-A9C9-46DC-B9A5-6C3222ACD945}" name="ARTÍCULO">
      <calculatedColumnFormula>IFERROR(INDEX(UNSPSCDes,MATCH(INDIRECT(ADDRESS(ROW(),COLUMN()-1,4)),UNSPSCCode,0)),"")</calculatedColumnFormula>
    </tableColumn>
    <tableColumn id="3" xr3:uid="{16A4FB65-11CA-4530-91C3-9BB798D8FD94}" name="UNIDAD DE MEDIDA"/>
    <tableColumn id="4" xr3:uid="{3AB657C9-F41C-4643-8EE4-80FC38FEBF21}" name="CANTIDAD TOTAL ESTIMADA"/>
    <tableColumn id="5" xr3:uid="{5E9AB774-B371-4A70-BAFF-7223C815940C}" name="PRECIO UNITARIO ESTIMADO"/>
    <tableColumn id="6" xr3:uid="{90359031-2B72-443E-BBC2-F3A7A9E82FB1}"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241C55B-A7EA-4035-B0C2-45A7D179DAA2}" name="Table318" displayName="Table318" ref="A210:F216" totalsRowShown="0">
  <autoFilter ref="A210:F216" xr:uid="{AA69F27A-11CC-4EA2-8F69-2B8088F1A388}"/>
  <tableColumns count="6">
    <tableColumn id="1" xr3:uid="{37C153DD-0EC6-4E07-8313-9E7509025BD5}" name="CÓDIGO CATÁLOGO" dataDxfId="40" dataCellStyle="ArticleBody_UNSCPCDescription"/>
    <tableColumn id="2" xr3:uid="{63BC1679-A6DB-4E88-8FF8-10543F887E45}" name="ARTÍCULO">
      <calculatedColumnFormula>IFERROR(INDEX(UNSPSCDes,MATCH(INDIRECT(ADDRESS(ROW(),COLUMN()-1,4)),UNSPSCCode,0)),"")</calculatedColumnFormula>
    </tableColumn>
    <tableColumn id="3" xr3:uid="{FCAD4A41-3017-4FD7-B3F5-D1D7423F4E4A}" name="UNIDAD DE MEDIDA"/>
    <tableColumn id="4" xr3:uid="{8EEC3B16-4D57-451A-A8A1-AADA06F8A509}" name="CANTIDAD TOTAL ESTIMADA"/>
    <tableColumn id="5" xr3:uid="{D3E872FD-4804-443A-A930-E4E5EA759ECC}" name="PRECIO UNITARIO ESTIMADO"/>
    <tableColumn id="6" xr3:uid="{DA136A91-D6CF-4C35-92EC-38BF976E1AEB}"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20FBA5D-3286-4B8E-AFBD-8033336DB7F3}" name="Table319" displayName="Table319" ref="A226:F234" totalsRowShown="0">
  <autoFilter ref="A226:F234" xr:uid="{DF16672E-F4F0-45B6-A85D-F4240604E3CD}"/>
  <tableColumns count="6">
    <tableColumn id="1" xr3:uid="{CD7B074C-1FE0-4F6D-8CCF-46B16844541B}" name="CÓDIGO CATÁLOGO"/>
    <tableColumn id="2" xr3:uid="{A7914136-00E2-4BEA-856B-575A6E65968B}" name="ARTÍCULO">
      <calculatedColumnFormula>IFERROR(INDEX(UNSPSCDes,MATCH(INDIRECT(ADDRESS(ROW(),COLUMN()-1,4)),UNSPSCCode,0)),"")</calculatedColumnFormula>
    </tableColumn>
    <tableColumn id="3" xr3:uid="{96C9137E-A972-4654-A01A-09743E2C8CB5}" name="UNIDAD DE MEDIDA"/>
    <tableColumn id="4" xr3:uid="{93302A66-9BB4-4976-8C62-A548C748EA9A}" name="CANTIDAD TOTAL ESTIMADA"/>
    <tableColumn id="5" xr3:uid="{0846687E-DB51-4D3E-8B0E-9197A8652149}" name="PRECIO UNITARIO ESTIMADO"/>
    <tableColumn id="6" xr3:uid="{30695DB3-A8F5-4E70-B223-57AB8212FD4D}"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163A027-5605-456B-93F9-760AD7DFF981}" name="Table320" displayName="Table320" ref="A244:F245" totalsRowShown="0">
  <autoFilter ref="A244:F245" xr:uid="{68B9F036-ADD7-4EA6-AFE3-9677129AFE42}"/>
  <tableColumns count="6">
    <tableColumn id="1" xr3:uid="{2048425D-89F3-45ED-8F2F-D80BFE6D7F57}" name="CÓDIGO CATÁLOGO"/>
    <tableColumn id="2" xr3:uid="{610270CE-3C15-4DCD-9381-DA6AF7ECCD4B}" name="ARTÍCULO">
      <calculatedColumnFormula>IFERROR(INDEX(UNSPSCDes,MATCH(INDIRECT(ADDRESS(ROW(),COLUMN()-1,4)),UNSPSCCode,0)),"")</calculatedColumnFormula>
    </tableColumn>
    <tableColumn id="3" xr3:uid="{CE5A1736-A003-4F7B-B056-6667F8516349}" name="UNIDAD DE MEDIDA"/>
    <tableColumn id="4" xr3:uid="{E117A744-61C6-42A0-AEA6-65C02B39340F}" name="CANTIDAD TOTAL ESTIMADA"/>
    <tableColumn id="5" xr3:uid="{B687B2C7-A1B3-4143-ABB4-EB365A02C804}" name="PRECIO UNITARIO ESTIMADO"/>
    <tableColumn id="6" xr3:uid="{9EAFADB3-A45D-4B73-A1CA-EFAE9A5FA36D}"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FCC3D4-4319-4385-AF1D-41EC707F8C07}" name="Table326" displayName="Table326" ref="A255:F287" totalsRowShown="0">
  <autoFilter ref="A255:F287" xr:uid="{E41D375B-F429-4C25-8908-4D9113A8B4D3}"/>
  <tableColumns count="6">
    <tableColumn id="1" xr3:uid="{4E7DE0FB-88A7-42E2-8397-E12EF61FE2AB}" name="CÓDIGO CATÁLOGO" dataDxfId="39"/>
    <tableColumn id="2" xr3:uid="{0791E14B-6230-47E9-A85F-276860C1F392}" name="ARTÍCULO" dataDxfId="38">
      <calculatedColumnFormula>IFERROR(INDEX(UNSPSCDes,MATCH(INDIRECT(ADDRESS(ROW(),COLUMN()-1,4)),UNSPSCCode,0)),"")</calculatedColumnFormula>
    </tableColumn>
    <tableColumn id="3" xr3:uid="{52FCA9FD-1F2B-4AF1-A521-72F1382E754E}" name="UNIDAD DE MEDIDA" dataDxfId="37" dataCellStyle="ArticleBody"/>
    <tableColumn id="4" xr3:uid="{1EC12315-EE86-4802-AD5E-EC62D706E29D}" name="CANTIDAD TOTAL ESTIMADA" dataDxfId="36" dataCellStyle="ArticleBody"/>
    <tableColumn id="5" xr3:uid="{37BBD19C-795F-4962-8035-8574641FC85F}" name="PRECIO UNITARIO ESTIMADO" dataDxfId="35" dataCellStyle="ArticleBody_currency"/>
    <tableColumn id="6" xr3:uid="{7EA52746-F038-4DE6-8984-8D8F273F0873}"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FBB1717-423B-4BA7-B3C8-C0143ED8841C}" name="Table327" displayName="Table327" ref="A297:F307" totalsRowShown="0">
  <autoFilter ref="A297:F307" xr:uid="{0F918108-A451-4F85-8C30-FABF59146629}"/>
  <tableColumns count="6">
    <tableColumn id="1" xr3:uid="{5E51AD82-F99D-465A-A9A1-1B1D9F6AAEA8}" name="CÓDIGO CATÁLOGO" dataDxfId="34" dataCellStyle="ArticleBody"/>
    <tableColumn id="2" xr3:uid="{FE010A13-ABDD-4802-B10B-80690CB37781}" name="ARTÍCULO" dataDxfId="33">
      <calculatedColumnFormula>IFERROR(INDEX(UNSPSCDes,MATCH(INDIRECT(ADDRESS(ROW(),COLUMN()-1,4)),UNSPSCCode,0)),"")</calculatedColumnFormula>
    </tableColumn>
    <tableColumn id="3" xr3:uid="{D06ADE76-1A11-43B8-84E4-E2FC1FC27DF5}" name="UNIDAD DE MEDIDA"/>
    <tableColumn id="4" xr3:uid="{D1C907D7-996A-4F00-9436-61F1AAE5AE5D}" name="CANTIDAD TOTAL ESTIMADA"/>
    <tableColumn id="5" xr3:uid="{8B4DD0A6-92C2-4DEB-A1B6-454131C02100}" name="PRECIO UNITARIO ESTIMADO"/>
    <tableColumn id="6" xr3:uid="{B8B7B50F-B34F-402E-8EAC-FA422C1867AD}"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EF9EE20-98E0-4837-8AA1-DA612FB491B0}" name="Table328" displayName="Table328" ref="A317:F318" totalsRowShown="0">
  <autoFilter ref="A317:F318" xr:uid="{C8C925B9-88B0-4CCC-9676-B6252C2E671D}"/>
  <tableColumns count="6">
    <tableColumn id="1" xr3:uid="{AA3F46FE-8675-487C-93C1-6C967DE640F0}" name="CÓDIGO CATÁLOGO" dataDxfId="32" dataCellStyle="ArticleBody"/>
    <tableColumn id="2" xr3:uid="{074E1D84-9D16-4E33-88B4-F393DDC33274}" name="ARTÍCULO" dataDxfId="31">
      <calculatedColumnFormula>IFERROR(INDEX(UNSPSCDes,MATCH(INDIRECT(ADDRESS(ROW(),COLUMN()-1,4)),UNSPSCCode,0)),"")</calculatedColumnFormula>
    </tableColumn>
    <tableColumn id="3" xr3:uid="{76C3E051-9944-4321-9ECB-2DE37522418B}" name="UNIDAD DE MEDIDA"/>
    <tableColumn id="4" xr3:uid="{60EC7687-C464-4102-8114-ABF9E00249F9}" name="CANTIDAD TOTAL ESTIMADA"/>
    <tableColumn id="5" xr3:uid="{FCF99203-FB0C-4C13-990B-D6BA1E950459}" name="PRECIO UNITARIO ESTIMADO"/>
    <tableColumn id="6" xr3:uid="{3217BBA8-F5A5-4F65-92EF-B039ABFD6EAF}"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BE427EA-7C91-4D38-BFB4-E809550C9DBF}" name="Table329" displayName="Table329" ref="A328:F334" totalsRowShown="0">
  <autoFilter ref="A328:F334" xr:uid="{05F5FAAD-530C-4542-9B91-F9FBAA93F54B}"/>
  <tableColumns count="6">
    <tableColumn id="1" xr3:uid="{FCA85CD9-EC38-4197-B3C1-CBA268949249}" name="CÓDIGO CATÁLOGO" dataDxfId="30"/>
    <tableColumn id="2" xr3:uid="{54AC49B2-A4A3-4500-BAFD-7ACAE96F6085}" name="ARTÍCULO" dataDxfId="29">
      <calculatedColumnFormula>IFERROR(INDEX(UNSPSCDes,MATCH(INDIRECT(ADDRESS(ROW(),COLUMN()-1,4)),UNSPSCCode,0)),"")</calculatedColumnFormula>
    </tableColumn>
    <tableColumn id="3" xr3:uid="{A2402D0A-F960-4482-A8A2-ECB1A644DA42}" name="UNIDAD DE MEDIDA"/>
    <tableColumn id="4" xr3:uid="{C83FB27B-D690-41F2-87F7-C0650BCBFD56}" name="CANTIDAD TOTAL ESTIMADA"/>
    <tableColumn id="5" xr3:uid="{1D317D66-6478-4D4C-A96D-31D829E1BE74}" name="PRECIO UNITARIO ESTIMADO"/>
    <tableColumn id="6" xr3:uid="{9535B1F4-F829-49C4-84A0-2DAC80BBB854}"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293AA20-C7F5-4F54-A498-2F745BA637C9}" name="Table330" displayName="Table330" ref="A344:F348" totalsRowShown="0">
  <autoFilter ref="A344:F348" xr:uid="{E93B98B6-700E-4247-996B-BCA4F1BCE9A3}"/>
  <tableColumns count="6">
    <tableColumn id="1" xr3:uid="{99B822A8-22F4-4638-A43A-87BC267625CC}" name="CÓDIGO CATÁLOGO" dataDxfId="28"/>
    <tableColumn id="2" xr3:uid="{C45ED8B8-E7AC-4251-B80F-4C2228F79E43}" name="ARTÍCULO" dataDxfId="27">
      <calculatedColumnFormula>IFERROR(INDEX(UNSPSCDes,MATCH(INDIRECT(ADDRESS(ROW(),COLUMN()-1,4)),UNSPSCCode,0)),"")</calculatedColumnFormula>
    </tableColumn>
    <tableColumn id="3" xr3:uid="{07323933-6E5A-40C4-BDE5-43AD3EC6B09C}" name="UNIDAD DE MEDIDA"/>
    <tableColumn id="4" xr3:uid="{E93D3600-6A60-45B3-8782-693639501D47}" name="CANTIDAD TOTAL ESTIMADA"/>
    <tableColumn id="5" xr3:uid="{89D76EEA-5606-48BF-9B41-6DC62322D818}" name="PRECIO UNITARIO ESTIMADO"/>
    <tableColumn id="6" xr3:uid="{A183900E-4691-4654-B170-AAD94AD16122}"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434A56C-C84C-4D80-A571-E4F149F5D955}" name="Table331" displayName="Table331" ref="A358:F363" totalsRowShown="0">
  <autoFilter ref="A358:F363" xr:uid="{DE3BC182-AC8D-4532-ABC7-ACE885F78557}"/>
  <tableColumns count="6">
    <tableColumn id="1" xr3:uid="{C074305D-F775-4A57-A2C0-81EA203048C1}" name="CÓDIGO CATÁLOGO" dataDxfId="26"/>
    <tableColumn id="2" xr3:uid="{3E2162AB-7F60-41A4-A16E-FE86D70C42D9}" name="ARTÍCULO" dataDxfId="25">
      <calculatedColumnFormula>IFERROR(INDEX(UNSPSCDes,MATCH(INDIRECT(ADDRESS(ROW(),COLUMN()-1,4)),UNSPSCCode,0)),"")</calculatedColumnFormula>
    </tableColumn>
    <tableColumn id="3" xr3:uid="{CE4AD84F-7472-4B95-9424-79C8ADBB03E7}" name="UNIDAD DE MEDIDA"/>
    <tableColumn id="4" xr3:uid="{5FF9E5C0-7E0F-4D77-8854-722CA8AACDCC}" name="CANTIDAD TOTAL ESTIMADA"/>
    <tableColumn id="5" xr3:uid="{B2124C77-58A4-4FB9-9C3E-5F75FC1DA3EF}" name="PRECIO UNITARIO ESTIMADO"/>
    <tableColumn id="6" xr3:uid="{A60D6525-D756-4E77-9EF9-BEF439311C75}"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79E886-99BF-4A54-AB8B-5F34DD91E06A}" name="Table33" displayName="Table33" ref="A63:F73" totalsRowShown="0">
  <autoFilter ref="A63:F73" xr:uid="{EBC16BDC-5CEC-4632-8B0E-B8B5568A5F9C}"/>
  <tableColumns count="6">
    <tableColumn id="1" xr3:uid="{FC050395-6161-4A59-AA07-E737B9D5F077}" name="CÓDIGO CATÁLOGO" dataDxfId="53" dataCellStyle="ArticleBody"/>
    <tableColumn id="2" xr3:uid="{29A90CA3-AE20-4B5A-AA72-47C5C28C0222}" name="ARTÍCULO" dataDxfId="52">
      <calculatedColumnFormula>IFERROR(INDEX(UNSPSCDes,MATCH(INDIRECT(ADDRESS(ROW(),COLUMN()-1,4)),UNSPSCCode,0)),"")</calculatedColumnFormula>
    </tableColumn>
    <tableColumn id="3" xr3:uid="{8D778236-0D5A-4FA1-9D05-9877E9E9299A}" name="UNIDAD DE MEDIDA"/>
    <tableColumn id="4" xr3:uid="{0E8DCDEA-6791-4AB0-8300-79ED58AD06D7}" name="CANTIDAD TOTAL ESTIMADA"/>
    <tableColumn id="5" xr3:uid="{8D6519EB-7C90-474A-B9D4-E46016E3E918}" name="PRECIO UNITARIO ESTIMADO"/>
    <tableColumn id="6" xr3:uid="{D2D37D47-ADC7-4AD6-AD63-14B2DDB20F0F}"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889AD8-AF38-4B08-AFE5-9DB9F70BDCDB}" name="Table332" displayName="Table332" ref="A373:F386" totalsRowShown="0">
  <autoFilter ref="A373:F386" xr:uid="{5C79DB69-80C0-4686-8650-AC241DF7074D}"/>
  <tableColumns count="6">
    <tableColumn id="1" xr3:uid="{EBBD2C32-48F7-4122-828A-7A1C1DE63F63}" name="CÓDIGO CATÁLOGO" dataDxfId="24"/>
    <tableColumn id="2" xr3:uid="{A544C977-4506-45A9-8855-15455896DEBB}" name="ARTÍCULO">
      <calculatedColumnFormula>IFERROR(INDEX(UNSPSCDes,MATCH(INDIRECT(ADDRESS(ROW(),COLUMN()-1,4)),UNSPSCCode,0)),"")</calculatedColumnFormula>
    </tableColumn>
    <tableColumn id="3" xr3:uid="{94F06A69-5E81-474A-927D-5F3C68B79CD3}" name="UNIDAD DE MEDIDA" dataDxfId="23" dataCellStyle="ArticleBody"/>
    <tableColumn id="4" xr3:uid="{87071ABB-BD94-4AE2-B50D-514747C789DA}" name="CANTIDAD TOTAL ESTIMADA" dataDxfId="22" dataCellStyle="ArticleBody"/>
    <tableColumn id="5" xr3:uid="{78CE85DB-E393-4F99-8410-8E123E6611B1}" name="PRECIO UNITARIO ESTIMADO" dataDxfId="21" dataCellStyle="ArticleBody_currency"/>
    <tableColumn id="6" xr3:uid="{E5EEDE5E-D3D3-4CBF-880B-F5F64F951E78}"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DDD613A-4632-4A9C-85F7-42043195A49A}" name="Table333" displayName="Table333" ref="A396:F397" totalsRowShown="0">
  <autoFilter ref="A396:F397" xr:uid="{FF9675DA-4C6C-4664-BB72-7B7B04741660}"/>
  <tableColumns count="6">
    <tableColumn id="1" xr3:uid="{C06E28ED-EAE6-41F0-9040-7133D3FFD74C}" name="CÓDIGO CATÁLOGO" dataDxfId="20"/>
    <tableColumn id="2" xr3:uid="{FA1AA06E-5442-4E45-911F-34FB065DB092}" name="ARTÍCULO" dataDxfId="19">
      <calculatedColumnFormula>IFERROR(INDEX(UNSPSCDes,MATCH(INDIRECT(ADDRESS(ROW(),COLUMN()-1,4)),UNSPSCCode,0)),"")</calculatedColumnFormula>
    </tableColumn>
    <tableColumn id="3" xr3:uid="{9CC45DC1-C068-4777-A2E4-1FB943E8153C}" name="UNIDAD DE MEDIDA"/>
    <tableColumn id="4" xr3:uid="{9FDFE492-047A-474B-AC13-926B570DB372}" name="CANTIDAD TOTAL ESTIMADA"/>
    <tableColumn id="5" xr3:uid="{67F265F3-B7CB-4F89-AEF7-902BB2820BEF}" name="PRECIO UNITARIO ESTIMADO"/>
    <tableColumn id="6" xr3:uid="{1690F2A4-E033-4FE8-90EC-59E7F14671F5}"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6E9650-48C4-4C88-AB3E-844CBB6CB295}" name="Table335" displayName="Table335" ref="A407:F412" totalsRowShown="0">
  <autoFilter ref="A407:F412" xr:uid="{52FE20D3-198C-4465-A767-18204D94EDDC}"/>
  <tableColumns count="6">
    <tableColumn id="1" xr3:uid="{B5D2341F-DE1E-4F74-92F2-1127891DEC3B}" name="CÓDIGO CATÁLOGO"/>
    <tableColumn id="2" xr3:uid="{0E0C0327-7627-4882-8434-D944041C4193}" name="ARTÍCULO">
      <calculatedColumnFormula>IFERROR(INDEX(UNSPSCDes,MATCH(INDIRECT(ADDRESS(ROW(),COLUMN()-1,4)),UNSPSCCode,0)),"")</calculatedColumnFormula>
    </tableColumn>
    <tableColumn id="3" xr3:uid="{CDFFF726-F30B-4771-BBEF-4AA48CB311EC}" name="UNIDAD DE MEDIDA"/>
    <tableColumn id="4" xr3:uid="{1D3A04EB-C6AD-4A27-95B2-D25D5BD2FD06}" name="CANTIDAD TOTAL ESTIMADA" dataDxfId="18" dataCellStyle="ArticleBody"/>
    <tableColumn id="5" xr3:uid="{046A53B9-5A5F-4C1F-8DE3-8CD337D3A57D}" name="PRECIO UNITARIO ESTIMADO" dataDxfId="17" dataCellStyle="ArticleBody_currency"/>
    <tableColumn id="6" xr3:uid="{FFD4DEFD-1E61-4571-93B3-EB39B3DAE09F}"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DF5FC93-A695-4DD8-9B34-3E5E49579E0A}" name="Table336" displayName="Table336" ref="A422:F432" totalsRowShown="0">
  <autoFilter ref="A422:F432" xr:uid="{8110952D-FBCE-46DB-B051-20FC39A39AE6}"/>
  <tableColumns count="6">
    <tableColumn id="1" xr3:uid="{9493FADC-F304-4943-88EB-423878E759C2}" name="CÓDIGO CATÁLOGO" dataDxfId="16"/>
    <tableColumn id="2" xr3:uid="{B3C3D20D-A548-4A53-BF37-D8EA0BCD3E4A}" name="ARTÍCULO">
      <calculatedColumnFormula>IFERROR(INDEX(UNSPSCDes,MATCH(INDIRECT(ADDRESS(ROW(),COLUMN()-1,4)),UNSPSCCode,0)),"")</calculatedColumnFormula>
    </tableColumn>
    <tableColumn id="3" xr3:uid="{6E219FC4-E275-48E1-9651-597B3E08A157}" name="UNIDAD DE MEDIDA"/>
    <tableColumn id="4" xr3:uid="{F880941F-DDEA-4C90-8034-E5D0229724E2}" name="CANTIDAD TOTAL ESTIMADA" dataDxfId="15" dataCellStyle="ArticleBody"/>
    <tableColumn id="5" xr3:uid="{2C2CDC17-E9A4-43DC-938D-95B935E88FA9}" name="PRECIO UNITARIO ESTIMADO" dataDxfId="14" dataCellStyle="ArticleBody_currency"/>
    <tableColumn id="6" xr3:uid="{2A1A5D44-11C8-4CED-8946-A386C11D1F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67EF369-71A1-41FA-AA24-7DD67A774E76}" name="Table338" displayName="Table338" ref="A442:F461" totalsRowShown="0">
  <autoFilter ref="A442:F461" xr:uid="{24DB3E79-5A15-41AE-AB05-DA06DFE4687B}"/>
  <tableColumns count="6">
    <tableColumn id="1" xr3:uid="{5B6A4C09-1587-46E1-B2F5-EA02FCC1A3DB}" name="CÓDIGO CATÁLOGO" dataDxfId="13"/>
    <tableColumn id="2" xr3:uid="{85433ED7-4A23-4398-B323-EB542AFAB9E5}" name="ARTÍCULO" dataDxfId="12">
      <calculatedColumnFormula>IFERROR(INDEX(UNSPSCDes,MATCH(INDIRECT(ADDRESS(ROW(),COLUMN()-1,4)),UNSPSCCode,0)),"")</calculatedColumnFormula>
    </tableColumn>
    <tableColumn id="3" xr3:uid="{BB23F33A-417C-4129-8FC9-968EF48F2D2B}" name="UNIDAD DE MEDIDA"/>
    <tableColumn id="4" xr3:uid="{81290C67-6343-4FE4-B7F2-9FCD36FA6BF7}" name="CANTIDAD TOTAL ESTIMADA"/>
    <tableColumn id="5" xr3:uid="{4B2C0341-133C-4776-B9A7-DDFC67C93813}" name="PRECIO UNITARIO ESTIMADO"/>
    <tableColumn id="6" xr3:uid="{6D395C3D-1A62-4D26-85D1-9C7EB51F902B}"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9197E0B-3169-4900-9068-6629E8EF2600}" name="Table339" displayName="Table339" ref="A471:F488" totalsRowShown="0">
  <autoFilter ref="A471:F488" xr:uid="{43C771E8-A11D-4EAE-A9E5-A9342765B406}"/>
  <tableColumns count="6">
    <tableColumn id="1" xr3:uid="{F70B2F5C-129A-4EE4-AC24-32D0411C98A7}" name="CÓDIGO CATÁLOGO" dataDxfId="11"/>
    <tableColumn id="2" xr3:uid="{3A29D8D6-C368-47D4-84BF-6968B473DBA0}" name="ARTÍCULO" dataDxfId="10">
      <calculatedColumnFormula>IFERROR(INDEX(UNSPSCDes,MATCH(INDIRECT(ADDRESS(ROW(),COLUMN()-1,4)),UNSPSCCode,0)),"")</calculatedColumnFormula>
    </tableColumn>
    <tableColumn id="3" xr3:uid="{48A1915F-F25F-4762-A352-D35B55F9CD16}" name="UNIDAD DE MEDIDA"/>
    <tableColumn id="4" xr3:uid="{5CA65BF0-CC84-4AFB-826D-13913ECC9310}" name="CANTIDAD TOTAL ESTIMADA"/>
    <tableColumn id="5" xr3:uid="{E51641D6-E733-4E56-B254-4A4CE3645B5E}" name="PRECIO UNITARIO ESTIMADO"/>
    <tableColumn id="6" xr3:uid="{8CC87E87-74FB-4490-A3A8-B9573CED2093}"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343D089-F2A1-4851-A1C8-DB0036288CD5}" name="Table340" displayName="Table340" ref="A498:F500" totalsRowShown="0">
  <autoFilter ref="A498:F500" xr:uid="{BB78B965-6BD5-42BA-BBF0-71D38CE0F9BA}"/>
  <tableColumns count="6">
    <tableColumn id="1" xr3:uid="{A4DABA9C-CDCF-4604-8F66-59860B67B6E4}" name="CÓDIGO CATÁLOGO" dataDxfId="9"/>
    <tableColumn id="2" xr3:uid="{39CA4E28-8AE2-42DD-BF11-64F4B7477EB2}" name="ARTÍCULO" dataDxfId="8">
      <calculatedColumnFormula>IFERROR(INDEX(UNSPSCDes,MATCH(INDIRECT(ADDRESS(ROW(),COLUMN()-1,4)),UNSPSCCode,0)),"")</calculatedColumnFormula>
    </tableColumn>
    <tableColumn id="3" xr3:uid="{7C470F11-6987-438C-ACAD-8A73794E0C8B}" name="UNIDAD DE MEDIDA"/>
    <tableColumn id="4" xr3:uid="{AB1272D0-0F52-4D72-B660-E93A3093B610}" name="CANTIDAD TOTAL ESTIMADA"/>
    <tableColumn id="5" xr3:uid="{7EEC3B44-39E5-40C7-BE0B-AE5CB94A94F5}" name="PRECIO UNITARIO ESTIMADO"/>
    <tableColumn id="6" xr3:uid="{DF7A9A9A-79B7-4301-8EAB-6533F8AB9BAB}"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9612B30-197D-4544-A97C-F3B7495EE214}" name="Table342" displayName="Table342" ref="A510:F513" totalsRowShown="0">
  <autoFilter ref="A510:F513" xr:uid="{527EA070-ACD7-47CE-84C1-504E97A34222}"/>
  <tableColumns count="6">
    <tableColumn id="1" xr3:uid="{2298E95C-8E70-4C91-B474-3129D3A4EDB6}" name="CÓDIGO CATÁLOGO" dataDxfId="7"/>
    <tableColumn id="2" xr3:uid="{2180FC74-FDCF-4F1B-99CD-60F23B32D10B}" name="ARTÍCULO" dataDxfId="6">
      <calculatedColumnFormula>IFERROR(INDEX(UNSPSCDes,MATCH(INDIRECT(ADDRESS(ROW(),COLUMN()-1,4)),UNSPSCCode,0)),"")</calculatedColumnFormula>
    </tableColumn>
    <tableColumn id="3" xr3:uid="{155D2046-68D1-45F3-A74C-FBDB848AD55F}" name="UNIDAD DE MEDIDA"/>
    <tableColumn id="4" xr3:uid="{BB3071C2-25A3-44F9-904D-17EB8D1BED56}" name="CANTIDAD TOTAL ESTIMADA"/>
    <tableColumn id="5" xr3:uid="{E9133E5A-F0D5-4EDE-B371-85AC18A3EE38}" name="PRECIO UNITARIO ESTIMADO"/>
    <tableColumn id="6" xr3:uid="{E2E234A4-D364-44CB-976E-4C464890B644}"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F7E477B-C73C-449F-B22E-7FE186E40E7C}" name="Table343" displayName="Table343" ref="A523:F524" totalsRowShown="0">
  <autoFilter ref="A523:F524" xr:uid="{3CFBF4FD-E523-40C4-A6A7-6C02D594A0B4}"/>
  <tableColumns count="6">
    <tableColumn id="1" xr3:uid="{20E0ED46-BA64-4077-B779-99541EDF1904}" name="CÓDIGO CATÁLOGO"/>
    <tableColumn id="2" xr3:uid="{BE5D730C-C324-491A-84AF-618221E0F03E}" name="ARTÍCULO">
      <calculatedColumnFormula>IFERROR(INDEX(UNSPSCDes,MATCH(INDIRECT(ADDRESS(ROW(),COLUMN()-1,4)),UNSPSCCode,0)),"")</calculatedColumnFormula>
    </tableColumn>
    <tableColumn id="3" xr3:uid="{A5DE3B7A-C17E-425D-B109-D578A5CB1985}" name="UNIDAD DE MEDIDA"/>
    <tableColumn id="4" xr3:uid="{27A09634-3CFE-45F7-B1AC-0BD57AAC0FE6}" name="CANTIDAD TOTAL ESTIMADA"/>
    <tableColumn id="5" xr3:uid="{AC512DB2-33D8-4B9C-B75B-F1D1E6500F52}" name="PRECIO UNITARIO ESTIMADO"/>
    <tableColumn id="6" xr3:uid="{8949BF79-CE5C-4F05-ACF9-F491B2B0EAA4}"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150EF5A-D740-477F-9C67-40498F5CFCAD}" name="Table344" displayName="Table344" ref="A534:F535" totalsRowShown="0">
  <autoFilter ref="A534:F535" xr:uid="{65683068-3251-40A9-94F2-209B37B5506B}"/>
  <tableColumns count="6">
    <tableColumn id="1" xr3:uid="{9C5D7E67-1924-41E0-AC8F-5EC7B07C2195}" name="CÓDIGO CATÁLOGO"/>
    <tableColumn id="2" xr3:uid="{D1B2A23B-598E-4F8A-9FDF-613195050AEE}" name="ARTÍCULO">
      <calculatedColumnFormula>IFERROR(INDEX(UNSPSCDes,MATCH(INDIRECT(ADDRESS(ROW(),COLUMN()-1,4)),UNSPSCCode,0)),"")</calculatedColumnFormula>
    </tableColumn>
    <tableColumn id="3" xr3:uid="{4C04A3C0-C7FA-420D-A424-029F143003EF}" name="UNIDAD DE MEDIDA"/>
    <tableColumn id="4" xr3:uid="{9DC62285-4128-4031-9378-962B3BA7A76E}" name="CANTIDAD TOTAL ESTIMADA"/>
    <tableColumn id="5" xr3:uid="{396C9A71-F3C2-4E5A-B157-ACF28670F268}" name="PRECIO UNITARIO ESTIMADO"/>
    <tableColumn id="6" xr3:uid="{93B9C570-973C-42D3-99F7-7948BD32FF95}"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DD5DD3-46E1-43EF-9378-F5FEE84C19B0}" name="Table35" displayName="Table35" ref="A83:F84" totalsRowShown="0">
  <autoFilter ref="A83:F84" xr:uid="{180789DD-5E80-4E7D-9175-6FD67F3CEF01}"/>
  <tableColumns count="6">
    <tableColumn id="1" xr3:uid="{DD4348D8-ABD1-47E3-855C-A4954B1CE195}" name="CÓDIGO CATÁLOGO" dataDxfId="51" dataCellStyle="ArticleBody"/>
    <tableColumn id="2" xr3:uid="{48CE9E20-5066-49BE-A88C-E206629C5797}" name="ARTÍCULO" dataDxfId="50">
      <calculatedColumnFormula>IFERROR(INDEX(UNSPSCDes,MATCH(INDIRECT(ADDRESS(ROW(),COLUMN()-1,4)),UNSPSCCode,0)),"")</calculatedColumnFormula>
    </tableColumn>
    <tableColumn id="3" xr3:uid="{42F7CF40-8A98-45F4-B31A-64707330221D}" name="UNIDAD DE MEDIDA"/>
    <tableColumn id="4" xr3:uid="{827E50D6-5935-421F-89FB-768D608C9283}" name="CANTIDAD TOTAL ESTIMADA"/>
    <tableColumn id="5" xr3:uid="{0C5255BC-B9C2-4A3F-9E50-1893D645E3E0}" name="PRECIO UNITARIO ESTIMADO"/>
    <tableColumn id="6" xr3:uid="{9D4BC9E5-E37B-4924-9A15-82A76D3B07F2}"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4E5EB5D-F9A2-4280-9420-853B6B9AC9C8}" name="Table345" displayName="Table345" ref="A545:F546" totalsRowShown="0">
  <autoFilter ref="A545:F546" xr:uid="{110A0991-ACAB-45FF-BF60-1898829EDB2B}"/>
  <tableColumns count="6">
    <tableColumn id="1" xr3:uid="{B5C23B0F-3CAA-446D-82D2-F5677B07C820}" name="CÓDIGO CATÁLOGO"/>
    <tableColumn id="2" xr3:uid="{EFEF31EA-3CAF-4F24-A9F1-B4C5B4E10C43}" name="ARTÍCULO">
      <calculatedColumnFormula>IFERROR(INDEX(UNSPSCDes,MATCH(INDIRECT(ADDRESS(ROW(),COLUMN()-1,4)),UNSPSCCode,0)),"")</calculatedColumnFormula>
    </tableColumn>
    <tableColumn id="3" xr3:uid="{ED4593A4-4F4A-4BFD-89C2-37A8D4FF3ED1}" name="UNIDAD DE MEDIDA"/>
    <tableColumn id="4" xr3:uid="{EA82D25C-2B4F-4425-B3DE-7FFEB550D040}" name="CANTIDAD TOTAL ESTIMADA"/>
    <tableColumn id="5" xr3:uid="{AA6C6C75-B24D-4AF4-9F07-98D08B3D6FB7}" name="PRECIO UNITARIO ESTIMADO"/>
    <tableColumn id="6" xr3:uid="{091D71F8-9817-4E0A-AB06-0B6ED85C976E}"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77381E2-A2F3-40B1-A625-85D56BF91C84}" name="Table37" displayName="Table37" ref="A556:F557" totalsRowShown="0">
  <autoFilter ref="A556:F557" xr:uid="{0F2EDDAF-00BA-4F97-BC58-DC1B7F425F76}"/>
  <tableColumns count="6">
    <tableColumn id="1" xr3:uid="{E64BFDA7-4C91-45B3-A697-36C0335F78C6}" name="CÓDIGO CATÁLOGO" dataDxfId="5" dataCellStyle="ArticleBody"/>
    <tableColumn id="2" xr3:uid="{5B83CC87-9979-4F6F-AAED-EEE542653781}" name="ARTÍCULO">
      <calculatedColumnFormula>IFERROR(INDEX(UNSPSCDes,MATCH(INDIRECT(ADDRESS(ROW(),COLUMN()-1,4)),UNSPSCCode,0)),"")</calculatedColumnFormula>
    </tableColumn>
    <tableColumn id="3" xr3:uid="{DD2E7202-DE4B-4CC3-8A21-B61AE5568948}" name="UNIDAD DE MEDIDA"/>
    <tableColumn id="4" xr3:uid="{8B6E795B-798A-4A97-9F0F-7BC3D17DC0FA}" name="CANTIDAD TOTAL ESTIMADA"/>
    <tableColumn id="5" xr3:uid="{3D66C578-B174-4D36-895F-843E1AE20B72}" name="PRECIO UNITARIO ESTIMADO"/>
    <tableColumn id="6" xr3:uid="{CBEDA625-D2CC-476E-BFA0-209E4CEDCB8F}"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BF1980D-A6B2-44A9-9721-CA0C1E88CD54}" name="Table38" displayName="Table38" ref="A567:F568" totalsRowShown="0">
  <autoFilter ref="A567:F568" xr:uid="{336222EB-A4DD-48CC-8350-4D457648835B}"/>
  <tableColumns count="6">
    <tableColumn id="1" xr3:uid="{5961C3BC-B4DE-4C04-A333-C4A4D9BA85D9}" name="CÓDIGO CATÁLOGO" dataDxfId="4" dataCellStyle="ArticleBody"/>
    <tableColumn id="2" xr3:uid="{0B8BDA48-766E-4BCC-A270-2656CF7681B3}" name="ARTÍCULO">
      <calculatedColumnFormula>IFERROR(INDEX(UNSPSCDes,MATCH(INDIRECT(ADDRESS(ROW(),COLUMN()-1,4)),UNSPSCCode,0)),"")</calculatedColumnFormula>
    </tableColumn>
    <tableColumn id="3" xr3:uid="{83BFAB5F-655E-42B1-B0F8-312EEE547052}" name="UNIDAD DE MEDIDA"/>
    <tableColumn id="4" xr3:uid="{32AC6AAF-6867-43B2-85B6-B608E4905AF8}" name="CANTIDAD TOTAL ESTIMADA"/>
    <tableColumn id="5" xr3:uid="{72ECE9A6-CB65-4EAA-BB66-EA7378E2D921}" name="PRECIO UNITARIO ESTIMADO"/>
    <tableColumn id="6" xr3:uid="{817583EA-2E40-452F-89FB-C62672A41BEF}"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6242B8B-F024-45E6-A6FD-3EF27B866BE4}" name="Table39" displayName="Table39" ref="A578:F581" totalsRowShown="0">
  <autoFilter ref="A578:F581" xr:uid="{465DCA96-6EE8-4B6A-B50C-6D197B072D9B}"/>
  <tableColumns count="6">
    <tableColumn id="1" xr3:uid="{B5761A68-5EE4-4BE9-99B2-36677F98C820}" name="CÓDIGO CATÁLOGO"/>
    <tableColumn id="2" xr3:uid="{8D7F70B5-DAFD-4AC6-A78E-9CE1D52A553E}" name="ARTÍCULO">
      <calculatedColumnFormula>IFERROR(INDEX(UNSPSCDes,MATCH(INDIRECT(ADDRESS(ROW(),COLUMN()-1,4)),UNSPSCCode,0)),"")</calculatedColumnFormula>
    </tableColumn>
    <tableColumn id="3" xr3:uid="{14F90AA8-DB28-4388-AAE9-B3757A1E3080}" name="UNIDAD DE MEDIDA"/>
    <tableColumn id="4" xr3:uid="{85F3F6A1-297D-4FBA-920D-939AD64D529D}" name="CANTIDAD TOTAL ESTIMADA"/>
    <tableColumn id="5" xr3:uid="{351F0666-DADF-408C-B899-A2A3C1089F29}" name="PRECIO UNITARIO ESTIMADO"/>
    <tableColumn id="6" xr3:uid="{CBF9918E-8768-4B94-8881-6B9D0E4662CC}"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3E1050D-E491-4FFC-854B-F08C6EC34141}" name="Table310" displayName="Table310" ref="A591:F606" totalsRowShown="0">
  <autoFilter ref="A591:F606" xr:uid="{1C77DF2D-DE30-4993-8512-6AD324376FB2}"/>
  <tableColumns count="6">
    <tableColumn id="1" xr3:uid="{976D1640-FD3E-42F7-B3EE-14967199AABF}" name="CÓDIGO CATÁLOGO" dataDxfId="3" dataCellStyle="ArticleBody"/>
    <tableColumn id="2" xr3:uid="{CA9969E1-FBD8-4376-9229-BDD9B086774D}" name="ARTÍCULO">
      <calculatedColumnFormula>IFERROR(INDEX(UNSPSCDes,MATCH(INDIRECT(ADDRESS(ROW(),COLUMN()-1,4)),UNSPSCCode,0)),"")</calculatedColumnFormula>
    </tableColumn>
    <tableColumn id="3" xr3:uid="{3F1E2316-76F2-43FA-8A99-C96AAF5F08F6}" name="UNIDAD DE MEDIDA"/>
    <tableColumn id="4" xr3:uid="{EE9EC3A2-69FB-455A-B226-4BC598150526}" name="CANTIDAD TOTAL ESTIMADA"/>
    <tableColumn id="5" xr3:uid="{16DD99E7-5E39-4879-8531-AF8404FEF359}" name="PRECIO UNITARIO ESTIMADO"/>
    <tableColumn id="6" xr3:uid="{9145CBAE-220D-458A-B770-51A324946D4C}"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9CCCD8F-6109-45A5-9822-F1E70A806DC4}" name="Table311" displayName="Table311" ref="A616:F617" totalsRowShown="0">
  <autoFilter ref="A616:F617" xr:uid="{AB3AC97C-1823-48F5-857A-EBDBBED1417C}"/>
  <tableColumns count="6">
    <tableColumn id="1" xr3:uid="{DD9CDADF-87C6-49CB-B5C0-3CF036EA46D2}" name="CÓDIGO CATÁLOGO" dataDxfId="2" dataCellStyle="ArticleBody"/>
    <tableColumn id="2" xr3:uid="{D99622F8-0123-4080-AB3E-F7C837D3B2F1}" name="ARTÍCULO">
      <calculatedColumnFormula>IFERROR(INDEX(UNSPSCDes,MATCH(INDIRECT(ADDRESS(ROW(),COLUMN()-1,4)),UNSPSCCode,0)),"")</calculatedColumnFormula>
    </tableColumn>
    <tableColumn id="3" xr3:uid="{D93B345C-0269-4C27-A454-7357C6895E73}" name="UNIDAD DE MEDIDA"/>
    <tableColumn id="4" xr3:uid="{4FC79F6E-3297-455F-B899-04076D4806D9}" name="CANTIDAD TOTAL ESTIMADA"/>
    <tableColumn id="5" xr3:uid="{0D6EDC73-A479-429D-88B0-54767492D125}" name="PRECIO UNITARIO ESTIMADO"/>
    <tableColumn id="6" xr3:uid="{C6D6CBDC-F734-432C-A18F-563FF63505B2}"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6CC1E89-FFE6-4CFE-8EE8-CC12541EB39D}" name="Table321" displayName="Table321" ref="A627:F628" totalsRowShown="0">
  <autoFilter ref="A627:F628" xr:uid="{EDED4D09-8D3C-4F7E-B501-BF3BB43ECC5B}"/>
  <tableColumns count="6">
    <tableColumn id="1" xr3:uid="{18B4D153-06D1-4770-A5F1-81641711BB08}" name="CÓDIGO CATÁLOGO" dataDxfId="1" dataCellStyle="ArticleBody"/>
    <tableColumn id="2" xr3:uid="{96B326F2-D6B6-4700-B4B9-EC4EEDE49621}" name="ARTÍCULO">
      <calculatedColumnFormula>IFERROR(INDEX(UNSPSCDes,MATCH(INDIRECT(ADDRESS(ROW(),COLUMN()-1,4)),UNSPSCCode,0)),"")</calculatedColumnFormula>
    </tableColumn>
    <tableColumn id="3" xr3:uid="{24C29E72-3BB2-49E5-AE9F-99C272363507}" name="UNIDAD DE MEDIDA"/>
    <tableColumn id="4" xr3:uid="{CD7356AA-F51E-4462-9959-5E17A477B52A}" name="CANTIDAD TOTAL ESTIMADA"/>
    <tableColumn id="5" xr3:uid="{FC97570C-55FD-4BE7-9B9C-53876D6CD8B9}" name="PRECIO UNITARIO ESTIMADO"/>
    <tableColumn id="6" xr3:uid="{E2145FE0-313C-4B24-9DB0-FD0608F6774A}"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FBE3115B-879B-4468-A3A9-9F899613696D}" name="Table323" displayName="Table323" ref="A638:F639" totalsRowShown="0">
  <autoFilter ref="A638:F639" xr:uid="{3753B12B-CC0B-4F00-BC4E-4A55344E0D6B}"/>
  <tableColumns count="6">
    <tableColumn id="1" xr3:uid="{FCC4F6FC-9E1D-468D-868D-46E837D9FF6B}" name="CÓDIGO CATÁLOGO" dataDxfId="0" dataCellStyle="ArticleBody"/>
    <tableColumn id="2" xr3:uid="{B6EF024D-A125-48D1-A217-185B12BCBABF}" name="ARTÍCULO">
      <calculatedColumnFormula>IFERROR(INDEX(UNSPSCDes,MATCH(INDIRECT(ADDRESS(ROW(),COLUMN()-1,4)),UNSPSCCode,0)),"")</calculatedColumnFormula>
    </tableColumn>
    <tableColumn id="3" xr3:uid="{723A46F0-6075-451C-AEE8-B81C7A69A3CB}" name="UNIDAD DE MEDIDA"/>
    <tableColumn id="4" xr3:uid="{79D6036D-4240-4D84-89EC-DF2F4580EC4C}" name="CANTIDAD TOTAL ESTIMADA"/>
    <tableColumn id="5" xr3:uid="{5BB93F0E-6870-4BBE-B2DB-B1820203CE36}" name="PRECIO UNITARIO ESTIMADO"/>
    <tableColumn id="6" xr3:uid="{9F412E2F-BEBD-4EA6-A8DA-2885391EA148}"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AF6FE76-4D6D-4525-95B1-0516EDBBAB30}" name="Table322" displayName="Table322" ref="A649:F650" totalsRowShown="0">
  <autoFilter ref="A649:F650" xr:uid="{B8FAAADB-3CB8-428E-9437-68E63E749160}"/>
  <tableColumns count="6">
    <tableColumn id="1" xr3:uid="{1EA28340-9858-448B-98CF-F417CB7627DE}" name="CÓDIGO CATÁLOGO"/>
    <tableColumn id="2" xr3:uid="{0678D421-1CF3-4367-9314-D60A46F3DF74}" name="ARTÍCULO">
      <calculatedColumnFormula>IFERROR(INDEX(UNSPSCDes,MATCH(INDIRECT(ADDRESS(ROW(),COLUMN()-1,4)),UNSPSCCode,0)),"")</calculatedColumnFormula>
    </tableColumn>
    <tableColumn id="3" xr3:uid="{105B66FC-D78F-461C-83E0-D72A92F5B45F}" name="UNIDAD DE MEDIDA"/>
    <tableColumn id="4" xr3:uid="{D9D0DBE1-17F3-4400-AB7C-10937130DDFA}" name="CANTIDAD TOTAL ESTIMADA"/>
    <tableColumn id="5" xr3:uid="{4B973AC9-37A3-4B40-A792-68CCFD5304C2}" name="PRECIO UNITARIO ESTIMADO"/>
    <tableColumn id="6" xr3:uid="{BCDF0CAD-D8D8-4B8C-A470-1AAF7958CEC4}"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206CA48-3353-4D47-AF50-1ED7CCE6D74E}" name="Table324" displayName="Table324" ref="A660:F662" totalsRowShown="0">
  <autoFilter ref="A660:F662" xr:uid="{422C21AF-ED3A-41A0-A765-F602BB55E63E}"/>
  <tableColumns count="6">
    <tableColumn id="1" xr3:uid="{7D5D93DC-E2F3-4C8D-82FD-9A837D19920F}" name="CÓDIGO CATÁLOGO"/>
    <tableColumn id="2" xr3:uid="{3B68697C-3A36-4034-B782-56D0F06AEF8B}" name="ARTÍCULO">
      <calculatedColumnFormula>IFERROR(INDEX(UNSPSCDes,MATCH(INDIRECT(ADDRESS(ROW(),COLUMN()-1,4)),UNSPSCCode,0)),"")</calculatedColumnFormula>
    </tableColumn>
    <tableColumn id="3" xr3:uid="{23CF15A3-E21D-4C01-9D9B-EF657CA9C1A2}" name="UNIDAD DE MEDIDA"/>
    <tableColumn id="4" xr3:uid="{F079D9E6-C655-44FE-B330-77AC9F1C0D9C}" name="CANTIDAD TOTAL ESTIMADA"/>
    <tableColumn id="5" xr3:uid="{C4E1739E-B91E-44F6-A080-1583B09589D6}" name="PRECIO UNITARIO ESTIMADO"/>
    <tableColumn id="6" xr3:uid="{8ED61B70-03FD-473D-B2EE-4809461050E2}"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57C834-FE7C-4690-887C-2DBC61EA0482}" name="Table36" displayName="Table36" ref="A94:F100" totalsRowShown="0">
  <autoFilter ref="A94:F100" xr:uid="{FF10C589-F81A-4081-A4D6-2947D8F18856}"/>
  <tableColumns count="6">
    <tableColumn id="1" xr3:uid="{745F9BFC-E4F5-49D3-BE2F-23BE3A831603}" name="CÓDIGO CATÁLOGO" dataDxfId="49"/>
    <tableColumn id="2" xr3:uid="{2B6EF2D3-43B6-414A-BE4E-2BC73BBC0C16}" name="ARTÍCULO" dataDxfId="48">
      <calculatedColumnFormula>IFERROR(INDEX(UNSPSCDes,MATCH(INDIRECT(ADDRESS(ROW(),COLUMN()-1,4)),UNSPSCCode,0)),"")</calculatedColumnFormula>
    </tableColumn>
    <tableColumn id="3" xr3:uid="{CC8ACE93-2F27-4D2B-A5DB-CFB4A680A967}" name="UNIDAD DE MEDIDA"/>
    <tableColumn id="4" xr3:uid="{0082D6E4-E77F-44CF-ABE2-1F0D528C58A7}" name="CANTIDAD TOTAL ESTIMADA"/>
    <tableColumn id="5" xr3:uid="{881057D9-5143-48FF-8CFB-FAAE6C183C33}" name="PRECIO UNITARIO ESTIMADO"/>
    <tableColumn id="6" xr3:uid="{97F54090-AF60-4510-8376-0FD10206754A}"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B2DFAB-AAD3-43C8-B1D5-C70D3AB9FD09}" name="Table312" displayName="Table312" ref="A110:F128" totalsRowShown="0">
  <autoFilter ref="A110:F128" xr:uid="{23A3D046-1D90-4FC4-9F8C-9527E97175C8}"/>
  <tableColumns count="6">
    <tableColumn id="1" xr3:uid="{4D5066AD-F7E9-4633-B951-67FFF8DEF4B1}" name="CÓDIGO CATÁLOGO" dataDxfId="47"/>
    <tableColumn id="2" xr3:uid="{EF389450-4D5C-481C-AE35-1852577BFA55}" name="ARTÍCULO" dataDxfId="46">
      <calculatedColumnFormula>IFERROR(INDEX(UNSPSCDes,MATCH(INDIRECT(ADDRESS(ROW(),COLUMN()-1,4)),UNSPSCCode,0)),"")</calculatedColumnFormula>
    </tableColumn>
    <tableColumn id="3" xr3:uid="{B35DA811-8388-4AA5-919B-4E91C576609A}" name="UNIDAD DE MEDIDA"/>
    <tableColumn id="4" xr3:uid="{B0E22589-C311-462F-8402-DE62F47EA5EE}" name="CANTIDAD TOTAL ESTIMADA"/>
    <tableColumn id="5" xr3:uid="{0CD134F0-EAFB-44D9-A105-09784B9EE9E9}" name="PRECIO UNITARIO ESTIMADO"/>
    <tableColumn id="6" xr3:uid="{CC523F4B-8A3B-4FB0-81AD-2841627BB7B0}"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5939214-9A03-436C-9771-F1349DD913C1}" name="Table313" displayName="Table313" ref="A138:F154" totalsRowShown="0">
  <autoFilter ref="A138:F154" xr:uid="{2197C16A-A308-4E76-9D98-876D191EAEDA}"/>
  <tableColumns count="6">
    <tableColumn id="1" xr3:uid="{814B14AC-E406-44CF-931F-4AC1EE1B64E9}" name="CÓDIGO CATÁLOGO" dataDxfId="45"/>
    <tableColumn id="2" xr3:uid="{DEDC2127-D938-44ED-ACA4-71825C727557}" name="ARTÍCULO" dataDxfId="44">
      <calculatedColumnFormula>IFERROR(INDEX(UNSPSCDes,MATCH(INDIRECT(ADDRESS(ROW(),COLUMN()-1,4)),UNSPSCCode,0)),"")</calculatedColumnFormula>
    </tableColumn>
    <tableColumn id="3" xr3:uid="{E9013F11-6B6D-48FA-865E-DE5144941523}" name="UNIDAD DE MEDIDA"/>
    <tableColumn id="4" xr3:uid="{25B4F48B-C5E3-4BB2-8029-787346709F17}" name="CANTIDAD TOTAL ESTIMADA"/>
    <tableColumn id="5" xr3:uid="{DD5DAEEC-E24A-4020-8E75-B6B2DB5493AA}" name="PRECIO UNITARIO ESTIMADO"/>
    <tableColumn id="6" xr3:uid="{77F19B6F-6E44-4EB9-A4CA-5ECD01DF911C}"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982A343-81F1-4256-A09C-11F8A6C6C65A}" name="Table314" displayName="Table314" ref="A164:F165" totalsRowShown="0">
  <autoFilter ref="A164:F165" xr:uid="{54F6A8B4-05B6-4089-842F-1BA9274A5C44}"/>
  <tableColumns count="6">
    <tableColumn id="1" xr3:uid="{5E297B7B-CD7C-4763-A028-CDFB2B56C2DB}" name="CÓDIGO CATÁLOGO" dataDxfId="43" dataCellStyle="ArticleBody"/>
    <tableColumn id="2" xr3:uid="{5EA896CF-9894-4184-B1CE-24D87083FC1B}" name="ARTÍCULO">
      <calculatedColumnFormula>IFERROR(INDEX(UNSPSCDes,MATCH(INDIRECT(ADDRESS(ROW(),COLUMN()-1,4)),UNSPSCCode,0)),"")</calculatedColumnFormula>
    </tableColumn>
    <tableColumn id="3" xr3:uid="{EEA793AE-1CB4-4DD2-AACB-AB20035994DB}" name="UNIDAD DE MEDIDA"/>
    <tableColumn id="4" xr3:uid="{4B238EC6-46EC-487A-A4DD-0C9D346C51AA}" name="CANTIDAD TOTAL ESTIMADA"/>
    <tableColumn id="5" xr3:uid="{00625325-CF5E-4A00-92F5-F1109D3805F4}" name="PRECIO UNITARIO ESTIMADO"/>
    <tableColumn id="6" xr3:uid="{13E4E09B-5EB4-4272-80B1-2181A946AA4C}"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CCD939-FEA1-4DF4-9A14-3DEC9EC5CFDA}" name="Table315" displayName="Table315" ref="A175:F178" totalsRowShown="0">
  <autoFilter ref="A175:F178" xr:uid="{48FAEECC-48A8-46C6-9CE1-1916A914935D}"/>
  <tableColumns count="6">
    <tableColumn id="1" xr3:uid="{10D2373C-9889-4ACE-8B50-35BB71D885E2}" name="CÓDIGO CATÁLOGO" dataDxfId="42"/>
    <tableColumn id="2" xr3:uid="{02364099-4754-45B9-B200-EFE4D249FCE3}" name="ARTÍCULO">
      <calculatedColumnFormula>IFERROR(INDEX(UNSPSCDes,MATCH(INDIRECT(ADDRESS(ROW(),COLUMN()-1,4)),UNSPSCCode,0)),"")</calculatedColumnFormula>
    </tableColumn>
    <tableColumn id="3" xr3:uid="{BFAC64D5-F9F1-472A-8D24-EEE2B93FE91D}" name="UNIDAD DE MEDIDA"/>
    <tableColumn id="4" xr3:uid="{F7E74E16-8C5F-4C14-B225-7D351A73A857}" name="CANTIDAD TOTAL ESTIMADA"/>
    <tableColumn id="5" xr3:uid="{CE3150DD-C558-4C65-8D7E-AC9CF454F944}" name="PRECIO UNITARIO ESTIMADO"/>
    <tableColumn id="6" xr3:uid="{BBAC1C2E-422E-423C-B3CE-E626A30058BD}"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757FDFA-7A45-48B1-812F-0E3B83A09599}" name="Table316" displayName="Table316" ref="A188:F189" totalsRowShown="0">
  <autoFilter ref="A188:F189" xr:uid="{743DAFE0-BD04-4253-B4C8-690C1EDF275F}"/>
  <tableColumns count="6">
    <tableColumn id="1" xr3:uid="{06814C8B-BAAE-48EF-9F59-D6A64C69FBDF}" name="CÓDIGO CATÁLOGO"/>
    <tableColumn id="2" xr3:uid="{BE4E2595-F7E0-4D3A-89A4-9A5D14099CE1}" name="ARTÍCULO">
      <calculatedColumnFormula>IFERROR(INDEX(UNSPSCDes,MATCH(INDIRECT(ADDRESS(ROW(),COLUMN()-1,4)),UNSPSCCode,0)),"")</calculatedColumnFormula>
    </tableColumn>
    <tableColumn id="3" xr3:uid="{553102D2-3864-4CBA-B5C9-FDF63B07DC62}" name="UNIDAD DE MEDIDA"/>
    <tableColumn id="4" xr3:uid="{45963F3C-C4FB-4962-803C-1E7BD1537188}" name="CANTIDAD TOTAL ESTIMADA"/>
    <tableColumn id="5" xr3:uid="{10A2C00C-008D-4648-9E6D-048E0FB77EBC}" name="PRECIO UNITARIO ESTIMADO"/>
    <tableColumn id="6" xr3:uid="{05DA65B0-173D-4E8B-8FD4-9CD0B977BBD9}"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9" Type="http://schemas.openxmlformats.org/officeDocument/2006/relationships/table" Target="../tables/table36.xml"/><Relationship Id="rId21" Type="http://schemas.openxmlformats.org/officeDocument/2006/relationships/table" Target="../tables/table18.xml"/><Relationship Id="rId34" Type="http://schemas.openxmlformats.org/officeDocument/2006/relationships/table" Target="../tables/table31.xml"/><Relationship Id="rId42" Type="http://schemas.openxmlformats.org/officeDocument/2006/relationships/table" Target="../tables/table39.xml"/><Relationship Id="rId7" Type="http://schemas.openxmlformats.org/officeDocument/2006/relationships/table" Target="../tables/table4.xml"/><Relationship Id="rId2" Type="http://schemas.openxmlformats.org/officeDocument/2006/relationships/vmlDrawing" Target="../drawings/vmlDrawing1.v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41" Type="http://schemas.openxmlformats.org/officeDocument/2006/relationships/table" Target="../tables/table38.xml"/><Relationship Id="rId1" Type="http://schemas.openxmlformats.org/officeDocument/2006/relationships/drawing" Target="../drawings/drawing1.xml"/><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37" Type="http://schemas.openxmlformats.org/officeDocument/2006/relationships/table" Target="../tables/table34.xml"/><Relationship Id="rId40" Type="http://schemas.openxmlformats.org/officeDocument/2006/relationships/table" Target="../tables/table37.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comments" Target="../comments1.xml"/><Relationship Id="rId8" Type="http://schemas.openxmlformats.org/officeDocument/2006/relationships/table" Target="../tables/table5.xml"/><Relationship Id="rId3" Type="http://schemas.openxmlformats.org/officeDocument/2006/relationships/ctrlProp" Target="../ctrlProps/ctrlProp1.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AB4E1-8CC2-4163-A411-0EBE8C600C15}">
  <dimension ref="A1:F663"/>
  <sheetViews>
    <sheetView tabSelected="1" workbookViewId="0">
      <selection activeCell="J8" sqref="J8"/>
    </sheetView>
  </sheetViews>
  <sheetFormatPr baseColWidth="10" defaultRowHeight="16.5" x14ac:dyDescent="0.25"/>
  <cols>
    <col min="1" max="1" width="20" style="28" customWidth="1"/>
    <col min="2" max="2" width="41.28515625" style="28" customWidth="1"/>
    <col min="3" max="3" width="19" style="28" customWidth="1"/>
    <col min="4" max="4" width="24" style="28" customWidth="1"/>
    <col min="5" max="5" width="22.5703125" style="28" customWidth="1"/>
    <col min="6" max="6" width="22" style="28" customWidth="1"/>
  </cols>
  <sheetData>
    <row r="1" spans="1:6" ht="18.75" thickTop="1" x14ac:dyDescent="0.25">
      <c r="A1" s="1"/>
      <c r="B1" s="2"/>
      <c r="C1" s="3"/>
      <c r="D1" s="3"/>
      <c r="E1" s="4"/>
      <c r="F1" s="2"/>
    </row>
    <row r="2" spans="1:6" ht="15.75" x14ac:dyDescent="0.25">
      <c r="A2" s="1"/>
      <c r="B2" s="5" t="s">
        <v>0</v>
      </c>
      <c r="C2" s="5"/>
      <c r="D2" s="5"/>
      <c r="E2" s="5"/>
      <c r="F2" s="6"/>
    </row>
    <row r="3" spans="1:6" ht="15.75" x14ac:dyDescent="0.25">
      <c r="A3" s="1"/>
      <c r="B3" s="7" t="str">
        <f>"AÑO "&amp;E11</f>
        <v>AÑO 2023</v>
      </c>
      <c r="C3" s="7"/>
      <c r="D3" s="7"/>
      <c r="E3" s="7"/>
      <c r="F3" s="8"/>
    </row>
    <row r="4" spans="1:6" ht="18" x14ac:dyDescent="0.25">
      <c r="A4" s="1"/>
      <c r="B4" s="2"/>
      <c r="C4" s="2"/>
      <c r="D4" s="2"/>
      <c r="E4" s="9"/>
      <c r="F4" s="2"/>
    </row>
    <row r="5" spans="1:6" ht="21" thickBot="1" x14ac:dyDescent="0.3">
      <c r="A5" s="10"/>
      <c r="B5" s="10"/>
      <c r="C5" s="11"/>
      <c r="D5" s="11"/>
      <c r="E5" s="11"/>
      <c r="F5" s="11"/>
    </row>
    <row r="6" spans="1:6" ht="15.75" thickBot="1" x14ac:dyDescent="0.3">
      <c r="A6" s="12" t="s">
        <v>1</v>
      </c>
      <c r="B6" s="13"/>
      <c r="C6" s="14"/>
      <c r="D6" s="15" t="s">
        <v>2</v>
      </c>
      <c r="E6" s="16" t="s">
        <v>3</v>
      </c>
      <c r="F6" s="17"/>
    </row>
    <row r="7" spans="1:6" ht="15.75" thickBot="1" x14ac:dyDescent="0.3">
      <c r="A7" s="18" t="s">
        <v>4</v>
      </c>
      <c r="B7" s="13"/>
      <c r="C7" s="13"/>
      <c r="D7" s="15" t="s">
        <v>5</v>
      </c>
      <c r="E7" s="16" t="s">
        <v>6</v>
      </c>
      <c r="F7" s="17"/>
    </row>
    <row r="8" spans="1:6" ht="15.75" thickBot="1" x14ac:dyDescent="0.3">
      <c r="A8" s="13"/>
      <c r="B8" s="13"/>
      <c r="C8" s="13"/>
      <c r="D8" s="15" t="s">
        <v>7</v>
      </c>
      <c r="E8" s="16" t="s">
        <v>8</v>
      </c>
      <c r="F8" s="17"/>
    </row>
    <row r="9" spans="1:6" ht="15.75" thickBot="1" x14ac:dyDescent="0.3">
      <c r="A9" s="19" t="s">
        <v>9</v>
      </c>
      <c r="B9" s="20">
        <f>COUNTIFS(TotalEstColumnName,"="&amp;TotalEstLabel,TotalEstColumnValue,"&gt;0")</f>
        <v>0</v>
      </c>
      <c r="C9" s="13"/>
      <c r="D9" s="15" t="s">
        <v>10</v>
      </c>
      <c r="E9" s="16" t="s">
        <v>11</v>
      </c>
      <c r="F9" s="17"/>
    </row>
    <row r="10" spans="1:6" ht="15.75" thickBot="1" x14ac:dyDescent="0.3">
      <c r="A10" s="21" t="s">
        <v>12</v>
      </c>
      <c r="B10" s="22">
        <f>SUMIF(TotalEstColumnName,"="&amp;TotalEstLabel,TotalEstColumnValue)</f>
        <v>0</v>
      </c>
      <c r="C10" s="13"/>
      <c r="D10" s="15" t="s">
        <v>13</v>
      </c>
      <c r="E10" s="16" t="s">
        <v>14</v>
      </c>
      <c r="F10" s="17"/>
    </row>
    <row r="11" spans="1:6" ht="15.75" thickBot="1" x14ac:dyDescent="0.3">
      <c r="A11" s="13"/>
      <c r="B11" s="13"/>
      <c r="C11" s="13"/>
      <c r="D11" s="15" t="s">
        <v>15</v>
      </c>
      <c r="E11" s="23">
        <v>2023</v>
      </c>
      <c r="F11" s="24"/>
    </row>
    <row r="12" spans="1:6" ht="15.75" thickBot="1" x14ac:dyDescent="0.3">
      <c r="A12" s="25"/>
      <c r="B12" s="25"/>
      <c r="C12" s="25"/>
      <c r="D12" s="15" t="s">
        <v>16</v>
      </c>
      <c r="E12" s="26">
        <v>45019</v>
      </c>
      <c r="F12" s="27"/>
    </row>
    <row r="13" spans="1:6" ht="17.25" thickBot="1" x14ac:dyDescent="0.3"/>
    <row r="14" spans="1:6" ht="23.25" thickBot="1" x14ac:dyDescent="0.3">
      <c r="A14" s="29" t="s">
        <v>17</v>
      </c>
      <c r="B14" s="29" t="s">
        <v>18</v>
      </c>
      <c r="C14" s="29" t="s">
        <v>19</v>
      </c>
      <c r="D14" s="29" t="s">
        <v>20</v>
      </c>
      <c r="E14" s="29" t="s">
        <v>21</v>
      </c>
      <c r="F14" s="29" t="s">
        <v>22</v>
      </c>
    </row>
    <row r="15" spans="1:6" ht="15.75" thickBot="1" x14ac:dyDescent="0.3">
      <c r="A15" s="30" t="s">
        <v>23</v>
      </c>
      <c r="B15" s="30" t="s">
        <v>24</v>
      </c>
      <c r="C15" s="30" t="s">
        <v>25</v>
      </c>
      <c r="D15" s="30" t="s">
        <v>26</v>
      </c>
      <c r="E15" s="30" t="s">
        <v>27</v>
      </c>
      <c r="F15" s="30"/>
    </row>
    <row r="16" spans="1:6" ht="15.75" thickBot="1" x14ac:dyDescent="0.3">
      <c r="A16" s="31" t="s">
        <v>28</v>
      </c>
      <c r="B16" s="32" t="s">
        <v>29</v>
      </c>
      <c r="C16" s="33">
        <v>44998</v>
      </c>
      <c r="D16" s="31" t="s">
        <v>30</v>
      </c>
      <c r="E16" s="32" t="s">
        <v>31</v>
      </c>
      <c r="F16" s="30" t="s">
        <v>32</v>
      </c>
    </row>
    <row r="17" spans="1:6" ht="15.75" thickBot="1" x14ac:dyDescent="0.3">
      <c r="A17" s="34"/>
      <c r="B17" s="32" t="s">
        <v>33</v>
      </c>
      <c r="C17" s="35">
        <f>IF(C16="","",IF(AND(MONTH(C16)&gt;=1,MONTH(C16)&lt;=3),1,IF(AND(MONTH(C16)&gt;=4,MONTH(C16)&lt;=6),2,IF(AND(MONTH(C16)&gt;=7,MONTH(C16)&lt;=9),3,4))))</f>
        <v>1</v>
      </c>
      <c r="D17" s="34"/>
      <c r="E17" s="32" t="s">
        <v>34</v>
      </c>
      <c r="F17" s="30" t="s">
        <v>35</v>
      </c>
    </row>
    <row r="18" spans="1:6" ht="15.75" thickBot="1" x14ac:dyDescent="0.3">
      <c r="A18" s="34"/>
      <c r="B18" s="32" t="s">
        <v>36</v>
      </c>
      <c r="C18" s="33">
        <v>45012</v>
      </c>
      <c r="D18" s="34"/>
      <c r="E18" s="32" t="s">
        <v>37</v>
      </c>
      <c r="F18" s="30"/>
    </row>
    <row r="19" spans="1:6" ht="15.75" thickBot="1" x14ac:dyDescent="0.3">
      <c r="A19" s="34"/>
      <c r="B19" s="32" t="s">
        <v>33</v>
      </c>
      <c r="C19" s="35">
        <f>IF(C18="","",IF(AND(MONTH(C18)&gt;=1,MONTH(C18)&lt;=3),1,IF(AND(MONTH(C18)&gt;=4,MONTH(C18)&lt;=6),2,IF(AND(MONTH(C18)&gt;=7,MONTH(C18)&lt;=9),3,4))))</f>
        <v>1</v>
      </c>
      <c r="D19" s="34"/>
      <c r="E19" s="32" t="s">
        <v>38</v>
      </c>
      <c r="F19" s="30"/>
    </row>
    <row r="20" spans="1:6" ht="15.75" thickBot="1" x14ac:dyDescent="0.3">
      <c r="A20" s="36"/>
      <c r="B20" s="36"/>
      <c r="C20" s="36"/>
      <c r="D20" s="36"/>
      <c r="E20" s="36"/>
      <c r="F20" s="36"/>
    </row>
    <row r="21" spans="1:6" ht="15.75" thickBot="1" x14ac:dyDescent="0.3">
      <c r="A21" s="37" t="s">
        <v>39</v>
      </c>
      <c r="B21" s="37" t="s">
        <v>40</v>
      </c>
      <c r="C21" s="37" t="s">
        <v>41</v>
      </c>
      <c r="D21" s="37" t="s">
        <v>42</v>
      </c>
      <c r="E21" s="37" t="s">
        <v>43</v>
      </c>
      <c r="F21" s="37" t="s">
        <v>44</v>
      </c>
    </row>
    <row r="22" spans="1:6" ht="15" x14ac:dyDescent="0.25">
      <c r="A22" s="38">
        <v>14111704</v>
      </c>
      <c r="B22" s="39" t="str">
        <f t="shared" ref="B22:B53" ca="1" si="0">IFERROR(INDEX(UNSPSCDes,MATCH(INDIRECT(ADDRESS(ROW(),COLUMN()-1,4)),UNSPSCCode,0)),"")</f>
        <v/>
      </c>
      <c r="C22" s="40" t="s">
        <v>45</v>
      </c>
      <c r="D22" s="40">
        <v>22</v>
      </c>
      <c r="E22" s="41">
        <v>700</v>
      </c>
      <c r="F22" s="42">
        <f t="shared" ref="F22:F53" ca="1" si="1">INDIRECT(ADDRESS(ROW(),COLUMN()-2,4))*INDIRECT(ADDRESS(ROW(),COLUMN()-1,4))</f>
        <v>15400</v>
      </c>
    </row>
    <row r="23" spans="1:6" ht="15" x14ac:dyDescent="0.25">
      <c r="A23" s="38">
        <v>14111703</v>
      </c>
      <c r="B23" s="39" t="str">
        <f t="shared" ca="1" si="0"/>
        <v/>
      </c>
      <c r="C23" s="40" t="s">
        <v>45</v>
      </c>
      <c r="D23" s="40">
        <v>5</v>
      </c>
      <c r="E23" s="41">
        <v>2000</v>
      </c>
      <c r="F23" s="42">
        <f t="shared" ca="1" si="1"/>
        <v>10000</v>
      </c>
    </row>
    <row r="24" spans="1:6" ht="15" x14ac:dyDescent="0.25">
      <c r="A24" s="38">
        <v>47131618</v>
      </c>
      <c r="B24" s="39" t="str">
        <f t="shared" ca="1" si="0"/>
        <v/>
      </c>
      <c r="C24" s="40" t="s">
        <v>46</v>
      </c>
      <c r="D24" s="40">
        <v>2</v>
      </c>
      <c r="E24" s="41">
        <v>250</v>
      </c>
      <c r="F24" s="42">
        <f t="shared" ca="1" si="1"/>
        <v>500</v>
      </c>
    </row>
    <row r="25" spans="1:6" ht="15" x14ac:dyDescent="0.25">
      <c r="A25" s="38">
        <v>47131603</v>
      </c>
      <c r="B25" s="39" t="str">
        <f t="shared" ca="1" si="0"/>
        <v/>
      </c>
      <c r="C25" s="40" t="s">
        <v>46</v>
      </c>
      <c r="D25" s="40">
        <v>30</v>
      </c>
      <c r="E25" s="41">
        <v>20</v>
      </c>
      <c r="F25" s="42">
        <f t="shared" ca="1" si="1"/>
        <v>600</v>
      </c>
    </row>
    <row r="26" spans="1:6" ht="15" x14ac:dyDescent="0.25">
      <c r="A26" s="38">
        <v>47131810</v>
      </c>
      <c r="B26" s="39" t="str">
        <f t="shared" ca="1" si="0"/>
        <v/>
      </c>
      <c r="C26" s="40" t="s">
        <v>47</v>
      </c>
      <c r="D26" s="40">
        <v>10</v>
      </c>
      <c r="E26" s="41">
        <v>250</v>
      </c>
      <c r="F26" s="42">
        <f t="shared" ca="1" si="1"/>
        <v>2500</v>
      </c>
    </row>
    <row r="27" spans="1:6" ht="15" x14ac:dyDescent="0.25">
      <c r="A27" s="38">
        <v>47131812</v>
      </c>
      <c r="B27" s="39" t="str">
        <f t="shared" ca="1" si="0"/>
        <v/>
      </c>
      <c r="C27" s="40" t="s">
        <v>46</v>
      </c>
      <c r="D27" s="40">
        <v>25</v>
      </c>
      <c r="E27" s="41">
        <v>100</v>
      </c>
      <c r="F27" s="42">
        <f t="shared" ca="1" si="1"/>
        <v>2500</v>
      </c>
    </row>
    <row r="28" spans="1:6" ht="15" x14ac:dyDescent="0.25">
      <c r="A28" s="38">
        <v>47131802</v>
      </c>
      <c r="B28" s="39" t="str">
        <f t="shared" ca="1" si="0"/>
        <v/>
      </c>
      <c r="C28" s="40" t="s">
        <v>46</v>
      </c>
      <c r="D28" s="40">
        <v>25</v>
      </c>
      <c r="E28" s="41">
        <v>600</v>
      </c>
      <c r="F28" s="42">
        <f t="shared" ca="1" si="1"/>
        <v>15000</v>
      </c>
    </row>
    <row r="29" spans="1:6" ht="15" x14ac:dyDescent="0.25">
      <c r="A29" s="38">
        <v>14111705</v>
      </c>
      <c r="B29" s="39" t="str">
        <f t="shared" ca="1" si="0"/>
        <v/>
      </c>
      <c r="C29" s="40" t="s">
        <v>45</v>
      </c>
      <c r="D29" s="40">
        <v>5</v>
      </c>
      <c r="E29" s="41">
        <v>1050</v>
      </c>
      <c r="F29" s="42">
        <f t="shared" ca="1" si="1"/>
        <v>5250</v>
      </c>
    </row>
    <row r="30" spans="1:6" ht="15" x14ac:dyDescent="0.25">
      <c r="A30" s="38">
        <v>47121701</v>
      </c>
      <c r="B30" s="39" t="str">
        <f t="shared" ca="1" si="0"/>
        <v/>
      </c>
      <c r="C30" s="40" t="s">
        <v>45</v>
      </c>
      <c r="D30" s="40">
        <v>5</v>
      </c>
      <c r="E30" s="41">
        <v>500</v>
      </c>
      <c r="F30" s="42">
        <f t="shared" ca="1" si="1"/>
        <v>2500</v>
      </c>
    </row>
    <row r="31" spans="1:6" ht="15" x14ac:dyDescent="0.25">
      <c r="A31" s="38">
        <v>47121701</v>
      </c>
      <c r="B31" s="39" t="str">
        <f t="shared" ca="1" si="0"/>
        <v/>
      </c>
      <c r="C31" s="40" t="s">
        <v>45</v>
      </c>
      <c r="D31" s="40">
        <v>5</v>
      </c>
      <c r="E31" s="41">
        <v>300</v>
      </c>
      <c r="F31" s="42">
        <f t="shared" ca="1" si="1"/>
        <v>1500</v>
      </c>
    </row>
    <row r="32" spans="1:6" ht="15" x14ac:dyDescent="0.25">
      <c r="A32" s="38">
        <v>47121701</v>
      </c>
      <c r="B32" s="39" t="str">
        <f t="shared" ca="1" si="0"/>
        <v/>
      </c>
      <c r="C32" s="40" t="s">
        <v>45</v>
      </c>
      <c r="D32" s="40">
        <v>5</v>
      </c>
      <c r="E32" s="41">
        <v>300</v>
      </c>
      <c r="F32" s="42">
        <f t="shared" ca="1" si="1"/>
        <v>1500</v>
      </c>
    </row>
    <row r="33" spans="1:6" ht="15" x14ac:dyDescent="0.25">
      <c r="A33" s="38">
        <v>47131803</v>
      </c>
      <c r="B33" s="39" t="str">
        <f t="shared" ca="1" si="0"/>
        <v/>
      </c>
      <c r="C33" s="40" t="s">
        <v>47</v>
      </c>
      <c r="D33" s="40">
        <v>12</v>
      </c>
      <c r="E33" s="41">
        <v>150</v>
      </c>
      <c r="F33" s="42">
        <f t="shared" ca="1" si="1"/>
        <v>1800</v>
      </c>
    </row>
    <row r="34" spans="1:6" ht="15" x14ac:dyDescent="0.25">
      <c r="A34" s="38">
        <v>47131803</v>
      </c>
      <c r="B34" s="39" t="str">
        <f t="shared" ca="1" si="0"/>
        <v/>
      </c>
      <c r="C34" s="40" t="s">
        <v>47</v>
      </c>
      <c r="D34" s="40">
        <v>12</v>
      </c>
      <c r="E34" s="41">
        <v>250</v>
      </c>
      <c r="F34" s="42">
        <f t="shared" ca="1" si="1"/>
        <v>3000</v>
      </c>
    </row>
    <row r="35" spans="1:6" ht="15" x14ac:dyDescent="0.25">
      <c r="A35" s="38">
        <v>53131608</v>
      </c>
      <c r="B35" s="39" t="str">
        <f t="shared" ca="1" si="0"/>
        <v/>
      </c>
      <c r="C35" s="40" t="s">
        <v>47</v>
      </c>
      <c r="D35" s="40">
        <v>6</v>
      </c>
      <c r="E35" s="41">
        <v>250</v>
      </c>
      <c r="F35" s="42">
        <f t="shared" ca="1" si="1"/>
        <v>1500</v>
      </c>
    </row>
    <row r="36" spans="1:6" ht="15" x14ac:dyDescent="0.25">
      <c r="A36" s="38">
        <v>47131502</v>
      </c>
      <c r="B36" s="39" t="str">
        <f t="shared" ca="1" si="0"/>
        <v/>
      </c>
      <c r="C36" s="40" t="s">
        <v>46</v>
      </c>
      <c r="D36" s="40">
        <v>3</v>
      </c>
      <c r="E36" s="41">
        <v>800</v>
      </c>
      <c r="F36" s="42">
        <f t="shared" ca="1" si="1"/>
        <v>2400</v>
      </c>
    </row>
    <row r="37" spans="1:6" ht="15" x14ac:dyDescent="0.25">
      <c r="A37" s="38">
        <v>47131502</v>
      </c>
      <c r="B37" s="39" t="str">
        <f t="shared" ca="1" si="0"/>
        <v/>
      </c>
      <c r="C37" s="40" t="s">
        <v>46</v>
      </c>
      <c r="D37" s="40">
        <v>30</v>
      </c>
      <c r="E37" s="41">
        <v>60</v>
      </c>
      <c r="F37" s="42">
        <f t="shared" ca="1" si="1"/>
        <v>1800</v>
      </c>
    </row>
    <row r="38" spans="1:6" ht="15" x14ac:dyDescent="0.25">
      <c r="A38" s="38">
        <v>47131824</v>
      </c>
      <c r="B38" s="39" t="str">
        <f t="shared" ca="1" si="0"/>
        <v/>
      </c>
      <c r="C38" s="40" t="s">
        <v>47</v>
      </c>
      <c r="D38" s="40">
        <v>5</v>
      </c>
      <c r="E38" s="41">
        <v>200</v>
      </c>
      <c r="F38" s="42">
        <f t="shared" ca="1" si="1"/>
        <v>1000</v>
      </c>
    </row>
    <row r="39" spans="1:6" ht="15" x14ac:dyDescent="0.25">
      <c r="A39" s="38">
        <v>47121702</v>
      </c>
      <c r="B39" s="39" t="str">
        <f t="shared" ca="1" si="0"/>
        <v/>
      </c>
      <c r="C39" s="40" t="s">
        <v>46</v>
      </c>
      <c r="D39" s="40">
        <v>1</v>
      </c>
      <c r="E39" s="41">
        <v>10000</v>
      </c>
      <c r="F39" s="42">
        <f t="shared" ca="1" si="1"/>
        <v>10000</v>
      </c>
    </row>
    <row r="40" spans="1:6" ht="15" x14ac:dyDescent="0.25">
      <c r="A40" s="38">
        <v>47121702</v>
      </c>
      <c r="B40" s="39" t="str">
        <f t="shared" ca="1" si="0"/>
        <v/>
      </c>
      <c r="C40" s="40" t="s">
        <v>46</v>
      </c>
      <c r="D40" s="40">
        <v>3</v>
      </c>
      <c r="E40" s="41">
        <v>1300</v>
      </c>
      <c r="F40" s="42">
        <f t="shared" ca="1" si="1"/>
        <v>3900</v>
      </c>
    </row>
    <row r="41" spans="1:6" ht="15" x14ac:dyDescent="0.25">
      <c r="A41" s="38">
        <v>47121702</v>
      </c>
      <c r="B41" s="39" t="str">
        <f t="shared" ca="1" si="0"/>
        <v/>
      </c>
      <c r="C41" s="40" t="s">
        <v>46</v>
      </c>
      <c r="D41" s="40">
        <v>3</v>
      </c>
      <c r="E41" s="41">
        <v>350</v>
      </c>
      <c r="F41" s="42">
        <f t="shared" ca="1" si="1"/>
        <v>1050</v>
      </c>
    </row>
    <row r="42" spans="1:6" ht="15" x14ac:dyDescent="0.25">
      <c r="A42" s="38">
        <v>47131801</v>
      </c>
      <c r="B42" s="39" t="str">
        <f t="shared" ca="1" si="0"/>
        <v/>
      </c>
      <c r="C42" s="40" t="s">
        <v>46</v>
      </c>
      <c r="D42" s="40">
        <v>3</v>
      </c>
      <c r="E42" s="41">
        <v>200</v>
      </c>
      <c r="F42" s="42">
        <f t="shared" ca="1" si="1"/>
        <v>600</v>
      </c>
    </row>
    <row r="43" spans="1:6" ht="15" x14ac:dyDescent="0.25">
      <c r="A43" s="38">
        <v>47131821</v>
      </c>
      <c r="B43" s="39" t="str">
        <f t="shared" ca="1" si="0"/>
        <v/>
      </c>
      <c r="C43" s="40" t="s">
        <v>47</v>
      </c>
      <c r="D43" s="40">
        <v>1</v>
      </c>
      <c r="E43" s="41">
        <v>300</v>
      </c>
      <c r="F43" s="42">
        <f t="shared" ca="1" si="1"/>
        <v>300</v>
      </c>
    </row>
    <row r="44" spans="1:6" ht="15" x14ac:dyDescent="0.25">
      <c r="A44" s="38">
        <v>47131805</v>
      </c>
      <c r="B44" s="39" t="str">
        <f t="shared" ca="1" si="0"/>
        <v/>
      </c>
      <c r="C44" s="40" t="s">
        <v>46</v>
      </c>
      <c r="D44" s="40">
        <v>2</v>
      </c>
      <c r="E44" s="41">
        <v>300</v>
      </c>
      <c r="F44" s="42">
        <f t="shared" ca="1" si="1"/>
        <v>600</v>
      </c>
    </row>
    <row r="45" spans="1:6" ht="15" x14ac:dyDescent="0.25">
      <c r="A45" s="38">
        <v>46181504</v>
      </c>
      <c r="B45" s="39" t="str">
        <f t="shared" ca="1" si="0"/>
        <v/>
      </c>
      <c r="C45" s="40" t="s">
        <v>45</v>
      </c>
      <c r="D45" s="40">
        <v>6</v>
      </c>
      <c r="E45" s="41">
        <v>150</v>
      </c>
      <c r="F45" s="42">
        <f t="shared" ca="1" si="1"/>
        <v>900</v>
      </c>
    </row>
    <row r="46" spans="1:6" ht="15" x14ac:dyDescent="0.25">
      <c r="A46" s="38">
        <v>47131801</v>
      </c>
      <c r="B46" s="39" t="str">
        <f t="shared" ca="1" si="0"/>
        <v/>
      </c>
      <c r="C46" s="40" t="s">
        <v>47</v>
      </c>
      <c r="D46" s="40">
        <v>1</v>
      </c>
      <c r="E46" s="41">
        <v>250</v>
      </c>
      <c r="F46" s="42">
        <f t="shared" ca="1" si="1"/>
        <v>250</v>
      </c>
    </row>
    <row r="47" spans="1:6" ht="15" x14ac:dyDescent="0.25">
      <c r="A47" s="38">
        <v>47131608</v>
      </c>
      <c r="B47" s="39" t="str">
        <f t="shared" ca="1" si="0"/>
        <v/>
      </c>
      <c r="C47" s="40" t="s">
        <v>46</v>
      </c>
      <c r="D47" s="40">
        <v>5</v>
      </c>
      <c r="E47" s="41">
        <v>150</v>
      </c>
      <c r="F47" s="42">
        <f t="shared" ca="1" si="1"/>
        <v>750</v>
      </c>
    </row>
    <row r="48" spans="1:6" ht="15" x14ac:dyDescent="0.25">
      <c r="A48" s="38">
        <v>47131705</v>
      </c>
      <c r="B48" s="39" t="str">
        <f t="shared" ca="1" si="0"/>
        <v/>
      </c>
      <c r="C48" s="40" t="s">
        <v>46</v>
      </c>
      <c r="D48" s="40">
        <v>3</v>
      </c>
      <c r="E48" s="41">
        <v>450</v>
      </c>
      <c r="F48" s="42">
        <f t="shared" ca="1" si="1"/>
        <v>1350</v>
      </c>
    </row>
    <row r="49" spans="1:6" ht="15" x14ac:dyDescent="0.25">
      <c r="A49" s="38">
        <v>31201505</v>
      </c>
      <c r="B49" s="39" t="str">
        <f t="shared" ca="1" si="0"/>
        <v/>
      </c>
      <c r="C49" s="40" t="s">
        <v>46</v>
      </c>
      <c r="D49" s="40">
        <v>2</v>
      </c>
      <c r="E49" s="41">
        <v>250</v>
      </c>
      <c r="F49" s="42">
        <f t="shared" ca="1" si="1"/>
        <v>500</v>
      </c>
    </row>
    <row r="50" spans="1:6" ht="15" x14ac:dyDescent="0.25">
      <c r="A50" s="38">
        <v>15121806</v>
      </c>
      <c r="B50" s="39" t="str">
        <f t="shared" ca="1" si="0"/>
        <v/>
      </c>
      <c r="C50" s="40" t="s">
        <v>46</v>
      </c>
      <c r="D50" s="40">
        <v>1</v>
      </c>
      <c r="E50" s="41">
        <v>250</v>
      </c>
      <c r="F50" s="42">
        <f t="shared" ca="1" si="1"/>
        <v>250</v>
      </c>
    </row>
    <row r="51" spans="1:6" ht="15" x14ac:dyDescent="0.25">
      <c r="A51" s="38">
        <v>31201502</v>
      </c>
      <c r="B51" s="39" t="str">
        <f t="shared" ca="1" si="0"/>
        <v/>
      </c>
      <c r="C51" s="40" t="s">
        <v>46</v>
      </c>
      <c r="D51" s="40">
        <v>1</v>
      </c>
      <c r="E51" s="41">
        <v>300</v>
      </c>
      <c r="F51" s="42">
        <f t="shared" ca="1" si="1"/>
        <v>300</v>
      </c>
    </row>
    <row r="52" spans="1:6" ht="15" x14ac:dyDescent="0.25">
      <c r="A52" s="38">
        <v>30181513</v>
      </c>
      <c r="B52" s="39" t="str">
        <f t="shared" ca="1" si="0"/>
        <v/>
      </c>
      <c r="C52" s="40" t="s">
        <v>46</v>
      </c>
      <c r="D52" s="40">
        <v>2</v>
      </c>
      <c r="E52" s="41">
        <v>300</v>
      </c>
      <c r="F52" s="42">
        <f t="shared" ca="1" si="1"/>
        <v>600</v>
      </c>
    </row>
    <row r="53" spans="1:6" ht="15" x14ac:dyDescent="0.25">
      <c r="A53" s="38">
        <v>31211904</v>
      </c>
      <c r="B53" s="39" t="str">
        <f t="shared" ca="1" si="0"/>
        <v/>
      </c>
      <c r="C53" s="40" t="s">
        <v>46</v>
      </c>
      <c r="D53" s="40">
        <v>2</v>
      </c>
      <c r="E53" s="41">
        <v>120</v>
      </c>
      <c r="F53" s="42">
        <f t="shared" ca="1" si="1"/>
        <v>240</v>
      </c>
    </row>
    <row r="54" spans="1:6" ht="15" x14ac:dyDescent="0.25">
      <c r="A54" s="36"/>
      <c r="B54" s="36"/>
      <c r="C54" s="36"/>
      <c r="D54" s="36"/>
      <c r="E54" s="43" t="s">
        <v>48</v>
      </c>
      <c r="F54" s="44">
        <f ca="1">SUM(Table32[MONTO TOTAL ESTIMADO])</f>
        <v>90340</v>
      </c>
    </row>
    <row r="55" spans="1:6" ht="17.25" thickBot="1" x14ac:dyDescent="0.3"/>
    <row r="56" spans="1:6" ht="23.25" thickBot="1" x14ac:dyDescent="0.3">
      <c r="A56" s="29" t="s">
        <v>17</v>
      </c>
      <c r="B56" s="29" t="s">
        <v>18</v>
      </c>
      <c r="C56" s="29" t="s">
        <v>19</v>
      </c>
      <c r="D56" s="29" t="s">
        <v>20</v>
      </c>
      <c r="E56" s="29" t="s">
        <v>21</v>
      </c>
      <c r="F56" s="29" t="s">
        <v>22</v>
      </c>
    </row>
    <row r="57" spans="1:6" ht="15.75" thickBot="1" x14ac:dyDescent="0.3">
      <c r="A57" s="30" t="s">
        <v>49</v>
      </c>
      <c r="B57" s="30" t="s">
        <v>50</v>
      </c>
      <c r="C57" s="30" t="s">
        <v>25</v>
      </c>
      <c r="D57" s="30" t="s">
        <v>26</v>
      </c>
      <c r="E57" s="30" t="s">
        <v>27</v>
      </c>
      <c r="F57" s="30"/>
    </row>
    <row r="58" spans="1:6" ht="15.75" thickBot="1" x14ac:dyDescent="0.3">
      <c r="A58" s="31" t="s">
        <v>28</v>
      </c>
      <c r="B58" s="32" t="s">
        <v>29</v>
      </c>
      <c r="C58" s="33">
        <v>44998</v>
      </c>
      <c r="D58" s="31" t="s">
        <v>30</v>
      </c>
      <c r="E58" s="32" t="s">
        <v>31</v>
      </c>
      <c r="F58" s="30" t="s">
        <v>32</v>
      </c>
    </row>
    <row r="59" spans="1:6" ht="15.75" thickBot="1" x14ac:dyDescent="0.3">
      <c r="A59" s="34"/>
      <c r="B59" s="32" t="s">
        <v>33</v>
      </c>
      <c r="C59" s="35">
        <f>IF(C58="","",IF(AND(MONTH(C58)&gt;=1,MONTH(C58)&lt;=3),1,IF(AND(MONTH(C58)&gt;=4,MONTH(C58)&lt;=6),2,IF(AND(MONTH(C58)&gt;=7,MONTH(C58)&lt;=9),3,4))))</f>
        <v>1</v>
      </c>
      <c r="D59" s="34"/>
      <c r="E59" s="32" t="s">
        <v>34</v>
      </c>
      <c r="F59" s="30" t="s">
        <v>35</v>
      </c>
    </row>
    <row r="60" spans="1:6" ht="15.75" thickBot="1" x14ac:dyDescent="0.3">
      <c r="A60" s="34"/>
      <c r="B60" s="32" t="s">
        <v>36</v>
      </c>
      <c r="C60" s="33">
        <v>45012</v>
      </c>
      <c r="D60" s="34"/>
      <c r="E60" s="32" t="s">
        <v>37</v>
      </c>
      <c r="F60" s="30"/>
    </row>
    <row r="61" spans="1:6" ht="15.75" thickBot="1" x14ac:dyDescent="0.3">
      <c r="A61" s="34"/>
      <c r="B61" s="32" t="s">
        <v>33</v>
      </c>
      <c r="C61" s="35">
        <f>IF(C60="","",IF(AND(MONTH(C60)&gt;=1,MONTH(C60)&lt;=3),1,IF(AND(MONTH(C60)&gt;=4,MONTH(C60)&lt;=6),2,IF(AND(MONTH(C60)&gt;=7,MONTH(C60)&lt;=9),3,4))))</f>
        <v>1</v>
      </c>
      <c r="D61" s="34"/>
      <c r="E61" s="32" t="s">
        <v>38</v>
      </c>
      <c r="F61" s="30"/>
    </row>
    <row r="62" spans="1:6" ht="15.75" thickBot="1" x14ac:dyDescent="0.3">
      <c r="A62" s="36"/>
      <c r="B62" s="36"/>
      <c r="C62" s="36"/>
      <c r="D62" s="36"/>
      <c r="E62" s="36"/>
      <c r="F62" s="36"/>
    </row>
    <row r="63" spans="1:6" ht="15.75" thickBot="1" x14ac:dyDescent="0.3">
      <c r="A63" s="37" t="s">
        <v>39</v>
      </c>
      <c r="B63" s="37" t="s">
        <v>40</v>
      </c>
      <c r="C63" s="37" t="s">
        <v>41</v>
      </c>
      <c r="D63" s="37" t="s">
        <v>42</v>
      </c>
      <c r="E63" s="37" t="s">
        <v>43</v>
      </c>
      <c r="F63" s="37" t="s">
        <v>44</v>
      </c>
    </row>
    <row r="64" spans="1:6" ht="15" x14ac:dyDescent="0.25">
      <c r="A64" s="38">
        <v>50161509</v>
      </c>
      <c r="B64" s="39" t="str">
        <f t="shared" ref="B64:B73" ca="1" si="2">IFERROR(INDEX(UNSPSCDes,MATCH(INDIRECT(ADDRESS(ROW(),COLUMN()-1,4)),UNSPSCCode,0)),"")</f>
        <v/>
      </c>
      <c r="C64" s="40" t="s">
        <v>46</v>
      </c>
      <c r="D64" s="40">
        <v>20</v>
      </c>
      <c r="E64" s="41">
        <v>150</v>
      </c>
      <c r="F64" s="42">
        <f t="shared" ref="F64:F73" ca="1" si="3">INDIRECT(ADDRESS(ROW(),COLUMN()-2,4))*INDIRECT(ADDRESS(ROW(),COLUMN()-1,4))</f>
        <v>3000</v>
      </c>
    </row>
    <row r="65" spans="1:6" ht="15" x14ac:dyDescent="0.25">
      <c r="A65" s="38">
        <v>50161509</v>
      </c>
      <c r="B65" s="39" t="str">
        <f t="shared" ca="1" si="2"/>
        <v/>
      </c>
      <c r="C65" s="40" t="s">
        <v>45</v>
      </c>
      <c r="D65" s="40">
        <v>1</v>
      </c>
      <c r="E65" s="41">
        <v>900</v>
      </c>
      <c r="F65" s="42">
        <f t="shared" ca="1" si="3"/>
        <v>900</v>
      </c>
    </row>
    <row r="66" spans="1:6" ht="15" x14ac:dyDescent="0.25">
      <c r="A66" s="38">
        <v>50161510</v>
      </c>
      <c r="B66" s="39" t="str">
        <f t="shared" ca="1" si="2"/>
        <v/>
      </c>
      <c r="C66" s="40" t="s">
        <v>51</v>
      </c>
      <c r="D66" s="40">
        <v>1</v>
      </c>
      <c r="E66" s="41">
        <v>500</v>
      </c>
      <c r="F66" s="42">
        <f t="shared" ca="1" si="3"/>
        <v>500</v>
      </c>
    </row>
    <row r="67" spans="1:6" ht="15" x14ac:dyDescent="0.25">
      <c r="A67" s="38">
        <v>52151504</v>
      </c>
      <c r="B67" s="39" t="str">
        <f t="shared" ca="1" si="2"/>
        <v/>
      </c>
      <c r="C67" s="40" t="s">
        <v>45</v>
      </c>
      <c r="D67" s="40">
        <v>25</v>
      </c>
      <c r="E67" s="41">
        <v>275</v>
      </c>
      <c r="F67" s="42">
        <f t="shared" ca="1" si="3"/>
        <v>6875</v>
      </c>
    </row>
    <row r="68" spans="1:6" ht="15" x14ac:dyDescent="0.25">
      <c r="A68" s="38">
        <v>52151504</v>
      </c>
      <c r="B68" s="39" t="str">
        <f t="shared" ca="1" si="2"/>
        <v/>
      </c>
      <c r="C68" s="40" t="s">
        <v>45</v>
      </c>
      <c r="D68" s="40">
        <v>5</v>
      </c>
      <c r="E68" s="41">
        <v>300</v>
      </c>
      <c r="F68" s="42">
        <f t="shared" ca="1" si="3"/>
        <v>1500</v>
      </c>
    </row>
    <row r="69" spans="1:6" ht="15" x14ac:dyDescent="0.25">
      <c r="A69" s="38">
        <v>52151504</v>
      </c>
      <c r="B69" s="39" t="str">
        <f t="shared" ca="1" si="2"/>
        <v/>
      </c>
      <c r="C69" s="40" t="s">
        <v>45</v>
      </c>
      <c r="D69" s="40">
        <v>10</v>
      </c>
      <c r="E69" s="41">
        <v>220</v>
      </c>
      <c r="F69" s="42">
        <f t="shared" ca="1" si="3"/>
        <v>2200</v>
      </c>
    </row>
    <row r="70" spans="1:6" ht="15" x14ac:dyDescent="0.25">
      <c r="A70" s="38">
        <v>50201713</v>
      </c>
      <c r="B70" s="39" t="str">
        <f t="shared" ca="1" si="2"/>
        <v/>
      </c>
      <c r="C70" s="40" t="s">
        <v>51</v>
      </c>
      <c r="D70" s="40">
        <v>12</v>
      </c>
      <c r="E70" s="41">
        <v>200</v>
      </c>
      <c r="F70" s="42">
        <f t="shared" ca="1" si="3"/>
        <v>2400</v>
      </c>
    </row>
    <row r="71" spans="1:6" ht="15" x14ac:dyDescent="0.25">
      <c r="A71" s="38">
        <v>52151502</v>
      </c>
      <c r="B71" s="39" t="str">
        <f t="shared" ca="1" si="2"/>
        <v/>
      </c>
      <c r="C71" s="40" t="s">
        <v>45</v>
      </c>
      <c r="D71" s="40">
        <v>5</v>
      </c>
      <c r="E71" s="41">
        <v>150</v>
      </c>
      <c r="F71" s="42">
        <f t="shared" ca="1" si="3"/>
        <v>750</v>
      </c>
    </row>
    <row r="72" spans="1:6" ht="15" x14ac:dyDescent="0.25">
      <c r="A72" s="38">
        <v>52151502</v>
      </c>
      <c r="B72" s="39" t="str">
        <f t="shared" ca="1" si="2"/>
        <v/>
      </c>
      <c r="C72" s="40" t="s">
        <v>45</v>
      </c>
      <c r="D72" s="40">
        <v>5</v>
      </c>
      <c r="E72" s="41">
        <v>200</v>
      </c>
      <c r="F72" s="42">
        <f t="shared" ca="1" si="3"/>
        <v>1000</v>
      </c>
    </row>
    <row r="73" spans="1:6" ht="15" x14ac:dyDescent="0.25">
      <c r="A73" s="38">
        <v>50161511</v>
      </c>
      <c r="B73" s="39" t="str">
        <f t="shared" ca="1" si="2"/>
        <v/>
      </c>
      <c r="C73" s="40" t="s">
        <v>46</v>
      </c>
      <c r="D73" s="40">
        <v>2</v>
      </c>
      <c r="E73" s="41">
        <v>500</v>
      </c>
      <c r="F73" s="42">
        <f t="shared" ca="1" si="3"/>
        <v>1000</v>
      </c>
    </row>
    <row r="74" spans="1:6" ht="15" x14ac:dyDescent="0.25">
      <c r="A74" s="36"/>
      <c r="B74" s="36"/>
      <c r="C74" s="36"/>
      <c r="D74" s="36"/>
      <c r="E74" s="43" t="s">
        <v>48</v>
      </c>
      <c r="F74" s="44">
        <f ca="1">SUM(Table33[MONTO TOTAL ESTIMADO])</f>
        <v>20125</v>
      </c>
    </row>
    <row r="75" spans="1:6" ht="17.25" thickBot="1" x14ac:dyDescent="0.3"/>
    <row r="76" spans="1:6" ht="23.25" thickBot="1" x14ac:dyDescent="0.3">
      <c r="A76" s="29" t="s">
        <v>17</v>
      </c>
      <c r="B76" s="29" t="s">
        <v>18</v>
      </c>
      <c r="C76" s="29" t="s">
        <v>19</v>
      </c>
      <c r="D76" s="29" t="s">
        <v>20</v>
      </c>
      <c r="E76" s="29" t="s">
        <v>21</v>
      </c>
      <c r="F76" s="29" t="s">
        <v>22</v>
      </c>
    </row>
    <row r="77" spans="1:6" ht="15.75" thickBot="1" x14ac:dyDescent="0.3">
      <c r="A77" s="30" t="s">
        <v>49</v>
      </c>
      <c r="B77" s="30" t="s">
        <v>50</v>
      </c>
      <c r="C77" s="30" t="s">
        <v>25</v>
      </c>
      <c r="D77" s="30" t="s">
        <v>26</v>
      </c>
      <c r="E77" s="30" t="s">
        <v>52</v>
      </c>
      <c r="F77" s="30"/>
    </row>
    <row r="78" spans="1:6" ht="15.75" thickBot="1" x14ac:dyDescent="0.3">
      <c r="A78" s="31" t="s">
        <v>28</v>
      </c>
      <c r="B78" s="32" t="s">
        <v>29</v>
      </c>
      <c r="C78" s="33">
        <v>44998</v>
      </c>
      <c r="D78" s="31" t="s">
        <v>30</v>
      </c>
      <c r="E78" s="32" t="s">
        <v>31</v>
      </c>
      <c r="F78" s="30" t="s">
        <v>32</v>
      </c>
    </row>
    <row r="79" spans="1:6" ht="15.75" thickBot="1" x14ac:dyDescent="0.3">
      <c r="A79" s="34"/>
      <c r="B79" s="32" t="s">
        <v>33</v>
      </c>
      <c r="C79" s="35">
        <f>IF(C78="","",IF(AND(MONTH(C78)&gt;=1,MONTH(C78)&lt;=3),1,IF(AND(MONTH(C78)&gt;=4,MONTH(C78)&lt;=6),2,IF(AND(MONTH(C78)&gt;=7,MONTH(C78)&lt;=9),3,4))))</f>
        <v>1</v>
      </c>
      <c r="D79" s="34"/>
      <c r="E79" s="32" t="s">
        <v>34</v>
      </c>
      <c r="F79" s="30" t="s">
        <v>35</v>
      </c>
    </row>
    <row r="80" spans="1:6" ht="15.75" thickBot="1" x14ac:dyDescent="0.3">
      <c r="A80" s="34"/>
      <c r="B80" s="32" t="s">
        <v>36</v>
      </c>
      <c r="C80" s="33">
        <v>45012</v>
      </c>
      <c r="D80" s="34"/>
      <c r="E80" s="32" t="s">
        <v>37</v>
      </c>
      <c r="F80" s="30"/>
    </row>
    <row r="81" spans="1:6" ht="15.75" thickBot="1" x14ac:dyDescent="0.3">
      <c r="A81" s="34"/>
      <c r="B81" s="32" t="s">
        <v>33</v>
      </c>
      <c r="C81" s="35">
        <f>IF(C80="","",IF(AND(MONTH(C80)&gt;=1,MONTH(C80)&lt;=3),1,IF(AND(MONTH(C80)&gt;=4,MONTH(C80)&lt;=6),2,IF(AND(MONTH(C80)&gt;=7,MONTH(C80)&lt;=9),3,4))))</f>
        <v>1</v>
      </c>
      <c r="D81" s="34"/>
      <c r="E81" s="32" t="s">
        <v>38</v>
      </c>
      <c r="F81" s="30"/>
    </row>
    <row r="82" spans="1:6" ht="15.75" thickBot="1" x14ac:dyDescent="0.3">
      <c r="A82" s="36"/>
      <c r="B82" s="36"/>
      <c r="C82" s="36"/>
      <c r="D82" s="36"/>
      <c r="E82" s="36"/>
      <c r="F82" s="36"/>
    </row>
    <row r="83" spans="1:6" ht="15.75" thickBot="1" x14ac:dyDescent="0.3">
      <c r="A83" s="37" t="s">
        <v>39</v>
      </c>
      <c r="B83" s="37" t="s">
        <v>40</v>
      </c>
      <c r="C83" s="37" t="s">
        <v>41</v>
      </c>
      <c r="D83" s="37" t="s">
        <v>42</v>
      </c>
      <c r="E83" s="37" t="s">
        <v>43</v>
      </c>
      <c r="F83" s="37" t="s">
        <v>44</v>
      </c>
    </row>
    <row r="84" spans="1:6" ht="15" x14ac:dyDescent="0.25">
      <c r="A84" s="38">
        <v>50201706</v>
      </c>
      <c r="B84" s="39" t="str">
        <f ca="1">IFERROR(INDEX(UNSPSCDes,MATCH(INDIRECT(ADDRESS(ROW(),COLUMN()-1,4)),UNSPSCCode,0)),"")</f>
        <v/>
      </c>
      <c r="C84" s="40" t="s">
        <v>45</v>
      </c>
      <c r="D84" s="40">
        <v>5</v>
      </c>
      <c r="E84" s="41">
        <v>4500</v>
      </c>
      <c r="F84" s="42">
        <f ca="1">INDIRECT(ADDRESS(ROW(),COLUMN()-2,4))*INDIRECT(ADDRESS(ROW(),COLUMN()-1,4))</f>
        <v>22500</v>
      </c>
    </row>
    <row r="85" spans="1:6" ht="15" x14ac:dyDescent="0.25">
      <c r="A85" s="36"/>
      <c r="B85" s="36"/>
      <c r="C85" s="36"/>
      <c r="D85" s="36"/>
      <c r="E85" s="43" t="s">
        <v>48</v>
      </c>
      <c r="F85" s="44">
        <f ca="1">SUM(Table35[MONTO TOTAL ESTIMADO])</f>
        <v>22500</v>
      </c>
    </row>
    <row r="86" spans="1:6" ht="17.25" thickBot="1" x14ac:dyDescent="0.3"/>
    <row r="87" spans="1:6" ht="23.25" thickBot="1" x14ac:dyDescent="0.3">
      <c r="A87" s="29" t="s">
        <v>17</v>
      </c>
      <c r="B87" s="29" t="s">
        <v>18</v>
      </c>
      <c r="C87" s="29" t="s">
        <v>19</v>
      </c>
      <c r="D87" s="29" t="s">
        <v>20</v>
      </c>
      <c r="E87" s="29" t="s">
        <v>21</v>
      </c>
      <c r="F87" s="29" t="s">
        <v>22</v>
      </c>
    </row>
    <row r="88" spans="1:6" ht="15.75" thickBot="1" x14ac:dyDescent="0.3">
      <c r="A88" s="30" t="s">
        <v>53</v>
      </c>
      <c r="B88" s="30" t="s">
        <v>54</v>
      </c>
      <c r="C88" s="30" t="s">
        <v>25</v>
      </c>
      <c r="D88" s="30" t="s">
        <v>26</v>
      </c>
      <c r="E88" s="30" t="s">
        <v>52</v>
      </c>
      <c r="F88" s="30"/>
    </row>
    <row r="89" spans="1:6" ht="15.75" thickBot="1" x14ac:dyDescent="0.3">
      <c r="A89" s="31" t="s">
        <v>28</v>
      </c>
      <c r="B89" s="32" t="s">
        <v>29</v>
      </c>
      <c r="C89" s="33">
        <v>44998</v>
      </c>
      <c r="D89" s="31" t="s">
        <v>30</v>
      </c>
      <c r="E89" s="32" t="s">
        <v>31</v>
      </c>
      <c r="F89" s="30" t="s">
        <v>32</v>
      </c>
    </row>
    <row r="90" spans="1:6" ht="15.75" thickBot="1" x14ac:dyDescent="0.3">
      <c r="A90" s="34"/>
      <c r="B90" s="32" t="s">
        <v>33</v>
      </c>
      <c r="C90" s="35">
        <f>IF(C89="","",IF(AND(MONTH(C89)&gt;=1,MONTH(C89)&lt;=3),1,IF(AND(MONTH(C89)&gt;=4,MONTH(C89)&lt;=6),2,IF(AND(MONTH(C89)&gt;=7,MONTH(C89)&lt;=9),3,4))))</f>
        <v>1</v>
      </c>
      <c r="D90" s="34"/>
      <c r="E90" s="32" t="s">
        <v>34</v>
      </c>
      <c r="F90" s="30" t="s">
        <v>35</v>
      </c>
    </row>
    <row r="91" spans="1:6" ht="15.75" thickBot="1" x14ac:dyDescent="0.3">
      <c r="A91" s="34"/>
      <c r="B91" s="32" t="s">
        <v>36</v>
      </c>
      <c r="C91" s="33">
        <v>45012</v>
      </c>
      <c r="D91" s="34"/>
      <c r="E91" s="32" t="s">
        <v>37</v>
      </c>
      <c r="F91" s="30"/>
    </row>
    <row r="92" spans="1:6" ht="15.75" thickBot="1" x14ac:dyDescent="0.3">
      <c r="A92" s="34"/>
      <c r="B92" s="32" t="s">
        <v>33</v>
      </c>
      <c r="C92" s="35">
        <f>IF(C91="","",IF(AND(MONTH(C91)&gt;=1,MONTH(C91)&lt;=3),1,IF(AND(MONTH(C91)&gt;=4,MONTH(C91)&lt;=6),2,IF(AND(MONTH(C91)&gt;=7,MONTH(C91)&lt;=9),3,4))))</f>
        <v>1</v>
      </c>
      <c r="D92" s="34"/>
      <c r="E92" s="32" t="s">
        <v>38</v>
      </c>
      <c r="F92" s="30"/>
    </row>
    <row r="93" spans="1:6" ht="15.75" thickBot="1" x14ac:dyDescent="0.3">
      <c r="A93" s="36"/>
      <c r="B93" s="36"/>
      <c r="C93" s="36"/>
      <c r="D93" s="36"/>
      <c r="E93" s="36"/>
      <c r="F93" s="36"/>
    </row>
    <row r="94" spans="1:6" ht="15.75" thickBot="1" x14ac:dyDescent="0.3">
      <c r="A94" s="37" t="s">
        <v>39</v>
      </c>
      <c r="B94" s="37" t="s">
        <v>40</v>
      </c>
      <c r="C94" s="37" t="s">
        <v>41</v>
      </c>
      <c r="D94" s="37" t="s">
        <v>42</v>
      </c>
      <c r="E94" s="37" t="s">
        <v>43</v>
      </c>
      <c r="F94" s="37" t="s">
        <v>44</v>
      </c>
    </row>
    <row r="95" spans="1:6" ht="15" x14ac:dyDescent="0.25">
      <c r="A95" s="45">
        <v>44103105</v>
      </c>
      <c r="B95" s="39" t="str">
        <f t="shared" ref="B95:B100" ca="1" si="4">IFERROR(INDEX(UNSPSCDes,MATCH(INDIRECT(ADDRESS(ROW(),COLUMN()-1,4)),UNSPSCCode,0)),"")</f>
        <v/>
      </c>
      <c r="C95" s="40" t="s">
        <v>46</v>
      </c>
      <c r="D95" s="40">
        <v>1</v>
      </c>
      <c r="E95" s="41">
        <v>6000</v>
      </c>
      <c r="F95" s="42">
        <f t="shared" ref="F95:F100" ca="1" si="5">INDIRECT(ADDRESS(ROW(),COLUMN()-2,4))*INDIRECT(ADDRESS(ROW(),COLUMN()-1,4))</f>
        <v>6000</v>
      </c>
    </row>
    <row r="96" spans="1:6" ht="15" x14ac:dyDescent="0.25">
      <c r="A96" s="45">
        <v>44103105</v>
      </c>
      <c r="B96" s="39" t="str">
        <f t="shared" ca="1" si="4"/>
        <v/>
      </c>
      <c r="C96" s="40" t="s">
        <v>46</v>
      </c>
      <c r="D96" s="40">
        <v>1</v>
      </c>
      <c r="E96" s="41">
        <v>7000</v>
      </c>
      <c r="F96" s="42">
        <f t="shared" ca="1" si="5"/>
        <v>7000</v>
      </c>
    </row>
    <row r="97" spans="1:6" ht="15" x14ac:dyDescent="0.25">
      <c r="A97" s="45">
        <v>44103105</v>
      </c>
      <c r="B97" s="39" t="str">
        <f t="shared" ca="1" si="4"/>
        <v/>
      </c>
      <c r="C97" s="40" t="s">
        <v>46</v>
      </c>
      <c r="D97" s="40">
        <v>1</v>
      </c>
      <c r="E97" s="41">
        <v>7000</v>
      </c>
      <c r="F97" s="42">
        <f t="shared" ca="1" si="5"/>
        <v>7000</v>
      </c>
    </row>
    <row r="98" spans="1:6" ht="15" x14ac:dyDescent="0.25">
      <c r="A98" s="45">
        <v>44103105</v>
      </c>
      <c r="B98" s="39" t="str">
        <f t="shared" ca="1" si="4"/>
        <v/>
      </c>
      <c r="C98" s="40" t="s">
        <v>46</v>
      </c>
      <c r="D98" s="40">
        <v>1</v>
      </c>
      <c r="E98" s="41">
        <v>7000</v>
      </c>
      <c r="F98" s="42">
        <f t="shared" ca="1" si="5"/>
        <v>7000</v>
      </c>
    </row>
    <row r="99" spans="1:6" ht="15" x14ac:dyDescent="0.25">
      <c r="A99" s="45">
        <v>44103105</v>
      </c>
      <c r="B99" s="39" t="str">
        <f t="shared" ca="1" si="4"/>
        <v/>
      </c>
      <c r="C99" s="40" t="s">
        <v>46</v>
      </c>
      <c r="D99" s="40">
        <v>1</v>
      </c>
      <c r="E99" s="41">
        <v>1500</v>
      </c>
      <c r="F99" s="42">
        <f t="shared" ca="1" si="5"/>
        <v>1500</v>
      </c>
    </row>
    <row r="100" spans="1:6" ht="15" x14ac:dyDescent="0.25">
      <c r="A100" s="45">
        <v>44103105</v>
      </c>
      <c r="B100" s="39" t="str">
        <f t="shared" ca="1" si="4"/>
        <v/>
      </c>
      <c r="C100" s="40" t="s">
        <v>46</v>
      </c>
      <c r="D100" s="40">
        <v>1</v>
      </c>
      <c r="E100" s="41">
        <v>1800</v>
      </c>
      <c r="F100" s="42">
        <f t="shared" ca="1" si="5"/>
        <v>1800</v>
      </c>
    </row>
    <row r="101" spans="1:6" ht="15" x14ac:dyDescent="0.25">
      <c r="A101" s="36"/>
      <c r="B101" s="36"/>
      <c r="C101" s="36"/>
      <c r="D101" s="36"/>
      <c r="E101" s="43" t="s">
        <v>48</v>
      </c>
      <c r="F101" s="44">
        <f ca="1">SUM(Table36[MONTO TOTAL ESTIMADO])</f>
        <v>30300</v>
      </c>
    </row>
    <row r="102" spans="1:6" ht="17.25" thickBot="1" x14ac:dyDescent="0.3"/>
    <row r="103" spans="1:6" ht="23.25" thickBot="1" x14ac:dyDescent="0.3">
      <c r="A103" s="29" t="s">
        <v>17</v>
      </c>
      <c r="B103" s="29" t="s">
        <v>18</v>
      </c>
      <c r="C103" s="29" t="s">
        <v>19</v>
      </c>
      <c r="D103" s="29" t="s">
        <v>20</v>
      </c>
      <c r="E103" s="29" t="s">
        <v>21</v>
      </c>
      <c r="F103" s="29" t="s">
        <v>22</v>
      </c>
    </row>
    <row r="104" spans="1:6" ht="15.75" thickBot="1" x14ac:dyDescent="0.3">
      <c r="A104" s="30" t="s">
        <v>55</v>
      </c>
      <c r="B104" s="30" t="s">
        <v>56</v>
      </c>
      <c r="C104" s="30" t="s">
        <v>25</v>
      </c>
      <c r="D104" s="30" t="s">
        <v>26</v>
      </c>
      <c r="E104" s="30" t="s">
        <v>27</v>
      </c>
      <c r="F104" s="30"/>
    </row>
    <row r="105" spans="1:6" ht="15.75" thickBot="1" x14ac:dyDescent="0.3">
      <c r="A105" s="31" t="s">
        <v>28</v>
      </c>
      <c r="B105" s="32" t="s">
        <v>29</v>
      </c>
      <c r="C105" s="33">
        <v>45048</v>
      </c>
      <c r="D105" s="31" t="s">
        <v>30</v>
      </c>
      <c r="E105" s="32" t="s">
        <v>31</v>
      </c>
      <c r="F105" s="30" t="s">
        <v>32</v>
      </c>
    </row>
    <row r="106" spans="1:6" ht="15.75" thickBot="1" x14ac:dyDescent="0.3">
      <c r="A106" s="34"/>
      <c r="B106" s="32" t="s">
        <v>33</v>
      </c>
      <c r="C106" s="35">
        <f>IF(C105="","",IF(AND(MONTH(C105)&gt;=1,MONTH(C105)&lt;=3),1,IF(AND(MONTH(C105)&gt;=4,MONTH(C105)&lt;=6),2,IF(AND(MONTH(C105)&gt;=7,MONTH(C105)&lt;=9),3,4))))</f>
        <v>2</v>
      </c>
      <c r="D106" s="34"/>
      <c r="E106" s="32" t="s">
        <v>34</v>
      </c>
      <c r="F106" s="30" t="s">
        <v>35</v>
      </c>
    </row>
    <row r="107" spans="1:6" ht="15.75" thickBot="1" x14ac:dyDescent="0.3">
      <c r="A107" s="34"/>
      <c r="B107" s="32" t="s">
        <v>36</v>
      </c>
      <c r="C107" s="33">
        <v>45062</v>
      </c>
      <c r="D107" s="34"/>
      <c r="E107" s="32" t="s">
        <v>37</v>
      </c>
      <c r="F107" s="30"/>
    </row>
    <row r="108" spans="1:6" ht="15.75" thickBot="1" x14ac:dyDescent="0.3">
      <c r="A108" s="34"/>
      <c r="B108" s="32" t="s">
        <v>33</v>
      </c>
      <c r="C108" s="35">
        <f>IF(C107="","",IF(AND(MONTH(C107)&gt;=1,MONTH(C107)&lt;=3),1,IF(AND(MONTH(C107)&gt;=4,MONTH(C107)&lt;=6),2,IF(AND(MONTH(C107)&gt;=7,MONTH(C107)&lt;=9),3,4))))</f>
        <v>2</v>
      </c>
      <c r="D108" s="34"/>
      <c r="E108" s="32" t="s">
        <v>38</v>
      </c>
      <c r="F108" s="30"/>
    </row>
    <row r="109" spans="1:6" ht="15.75" thickBot="1" x14ac:dyDescent="0.3">
      <c r="A109" s="36"/>
      <c r="B109" s="36"/>
      <c r="C109" s="36"/>
      <c r="D109" s="36"/>
      <c r="E109" s="36"/>
      <c r="F109" s="36"/>
    </row>
    <row r="110" spans="1:6" ht="15.75" thickBot="1" x14ac:dyDescent="0.3">
      <c r="A110" s="37" t="s">
        <v>39</v>
      </c>
      <c r="B110" s="37" t="s">
        <v>40</v>
      </c>
      <c r="C110" s="37" t="s">
        <v>41</v>
      </c>
      <c r="D110" s="37" t="s">
        <v>42</v>
      </c>
      <c r="E110" s="37" t="s">
        <v>43</v>
      </c>
      <c r="F110" s="37" t="s">
        <v>44</v>
      </c>
    </row>
    <row r="111" spans="1:6" ht="15" x14ac:dyDescent="0.25">
      <c r="A111" s="45">
        <v>44121701</v>
      </c>
      <c r="B111" s="39" t="str">
        <f t="shared" ref="B111:B128" ca="1" si="6">IFERROR(INDEX(UNSPSCDes,MATCH(INDIRECT(ADDRESS(ROW(),COLUMN()-1,4)),UNSPSCCode,0)),"")</f>
        <v/>
      </c>
      <c r="C111" s="40" t="s">
        <v>51</v>
      </c>
      <c r="D111" s="40">
        <v>5</v>
      </c>
      <c r="E111" s="41">
        <v>185</v>
      </c>
      <c r="F111" s="42">
        <f t="shared" ref="F111:F128" ca="1" si="7">INDIRECT(ADDRESS(ROW(),COLUMN()-2,4))*INDIRECT(ADDRESS(ROW(),COLUMN()-1,4))</f>
        <v>925</v>
      </c>
    </row>
    <row r="112" spans="1:6" ht="15" x14ac:dyDescent="0.25">
      <c r="A112" s="45">
        <v>14111526</v>
      </c>
      <c r="B112" s="39" t="str">
        <f t="shared" ca="1" si="6"/>
        <v/>
      </c>
      <c r="C112" s="40" t="s">
        <v>46</v>
      </c>
      <c r="D112" s="40">
        <v>30</v>
      </c>
      <c r="E112" s="41">
        <v>80</v>
      </c>
      <c r="F112" s="42">
        <f t="shared" ca="1" si="7"/>
        <v>2400</v>
      </c>
    </row>
    <row r="113" spans="1:6" ht="15" x14ac:dyDescent="0.25">
      <c r="A113" s="45">
        <v>14111526</v>
      </c>
      <c r="B113" s="39" t="str">
        <f t="shared" ca="1" si="6"/>
        <v/>
      </c>
      <c r="C113" s="40" t="s">
        <v>46</v>
      </c>
      <c r="D113" s="40">
        <v>30</v>
      </c>
      <c r="E113" s="41">
        <v>35</v>
      </c>
      <c r="F113" s="42">
        <f t="shared" ca="1" si="7"/>
        <v>1050</v>
      </c>
    </row>
    <row r="114" spans="1:6" ht="15" x14ac:dyDescent="0.25">
      <c r="A114" s="46">
        <v>44121708</v>
      </c>
      <c r="B114" s="39" t="str">
        <f t="shared" ca="1" si="6"/>
        <v/>
      </c>
      <c r="C114" s="40" t="s">
        <v>46</v>
      </c>
      <c r="D114" s="40">
        <v>6</v>
      </c>
      <c r="E114" s="41">
        <v>65</v>
      </c>
      <c r="F114" s="42">
        <f t="shared" ca="1" si="7"/>
        <v>390</v>
      </c>
    </row>
    <row r="115" spans="1:6" ht="15" x14ac:dyDescent="0.25">
      <c r="A115" s="46">
        <v>44121708</v>
      </c>
      <c r="B115" s="39" t="str">
        <f t="shared" ca="1" si="6"/>
        <v/>
      </c>
      <c r="C115" s="40" t="s">
        <v>46</v>
      </c>
      <c r="D115" s="40">
        <v>6</v>
      </c>
      <c r="E115" s="41">
        <v>65</v>
      </c>
      <c r="F115" s="42">
        <f t="shared" ca="1" si="7"/>
        <v>390</v>
      </c>
    </row>
    <row r="116" spans="1:6" ht="15" x14ac:dyDescent="0.25">
      <c r="A116" s="46">
        <v>14111507</v>
      </c>
      <c r="B116" s="39" t="str">
        <f t="shared" ca="1" si="6"/>
        <v/>
      </c>
      <c r="C116" s="40" t="s">
        <v>57</v>
      </c>
      <c r="D116" s="40">
        <v>15</v>
      </c>
      <c r="E116" s="41">
        <v>280</v>
      </c>
      <c r="F116" s="42">
        <f t="shared" ca="1" si="7"/>
        <v>4200</v>
      </c>
    </row>
    <row r="117" spans="1:6" ht="15" x14ac:dyDescent="0.25">
      <c r="A117" s="46">
        <v>14111507</v>
      </c>
      <c r="B117" s="39" t="str">
        <f t="shared" ca="1" si="6"/>
        <v/>
      </c>
      <c r="C117" s="40" t="s">
        <v>57</v>
      </c>
      <c r="D117" s="40">
        <v>3</v>
      </c>
      <c r="E117" s="41">
        <v>360</v>
      </c>
      <c r="F117" s="42">
        <f t="shared" ca="1" si="7"/>
        <v>1080</v>
      </c>
    </row>
    <row r="118" spans="1:6" ht="15" x14ac:dyDescent="0.25">
      <c r="A118" s="46">
        <v>14111507</v>
      </c>
      <c r="B118" s="39" t="str">
        <f t="shared" ca="1" si="6"/>
        <v/>
      </c>
      <c r="C118" s="40" t="s">
        <v>57</v>
      </c>
      <c r="D118" s="40">
        <v>1</v>
      </c>
      <c r="E118" s="41">
        <v>1500</v>
      </c>
      <c r="F118" s="42">
        <f t="shared" ca="1" si="7"/>
        <v>1500</v>
      </c>
    </row>
    <row r="119" spans="1:6" ht="15" x14ac:dyDescent="0.25">
      <c r="A119" s="45">
        <v>26111702</v>
      </c>
      <c r="B119" s="39" t="str">
        <f t="shared" ca="1" si="6"/>
        <v/>
      </c>
      <c r="C119" s="40" t="s">
        <v>45</v>
      </c>
      <c r="D119" s="40">
        <v>5</v>
      </c>
      <c r="E119" s="41">
        <v>160</v>
      </c>
      <c r="F119" s="42">
        <f t="shared" ca="1" si="7"/>
        <v>800</v>
      </c>
    </row>
    <row r="120" spans="1:6" ht="15" x14ac:dyDescent="0.25">
      <c r="A120" s="45">
        <v>26111702</v>
      </c>
      <c r="B120" s="39" t="str">
        <f t="shared" ca="1" si="6"/>
        <v/>
      </c>
      <c r="C120" s="40" t="s">
        <v>45</v>
      </c>
      <c r="D120" s="40">
        <v>7</v>
      </c>
      <c r="E120" s="41">
        <v>140</v>
      </c>
      <c r="F120" s="42">
        <f t="shared" ca="1" si="7"/>
        <v>980</v>
      </c>
    </row>
    <row r="121" spans="1:6" ht="15" x14ac:dyDescent="0.25">
      <c r="A121" s="45">
        <v>44122003</v>
      </c>
      <c r="B121" s="39" t="str">
        <f t="shared" ca="1" si="6"/>
        <v/>
      </c>
      <c r="C121" s="40" t="s">
        <v>46</v>
      </c>
      <c r="D121" s="40">
        <v>3</v>
      </c>
      <c r="E121" s="41">
        <v>270</v>
      </c>
      <c r="F121" s="42">
        <f t="shared" ca="1" si="7"/>
        <v>810</v>
      </c>
    </row>
    <row r="122" spans="1:6" ht="15" x14ac:dyDescent="0.25">
      <c r="A122" s="45">
        <v>44122003</v>
      </c>
      <c r="B122" s="39" t="str">
        <f t="shared" ca="1" si="6"/>
        <v/>
      </c>
      <c r="C122" s="40" t="s">
        <v>46</v>
      </c>
      <c r="D122" s="40">
        <v>3</v>
      </c>
      <c r="E122" s="41">
        <v>480</v>
      </c>
      <c r="F122" s="42">
        <f t="shared" ca="1" si="7"/>
        <v>1440</v>
      </c>
    </row>
    <row r="123" spans="1:6" ht="15" x14ac:dyDescent="0.25">
      <c r="A123" s="45">
        <v>44122003</v>
      </c>
      <c r="B123" s="39" t="str">
        <f t="shared" ca="1" si="6"/>
        <v/>
      </c>
      <c r="C123" s="40" t="s">
        <v>46</v>
      </c>
      <c r="D123" s="40">
        <v>3</v>
      </c>
      <c r="E123" s="41">
        <v>595</v>
      </c>
      <c r="F123" s="42">
        <f t="shared" ca="1" si="7"/>
        <v>1785</v>
      </c>
    </row>
    <row r="124" spans="1:6" ht="15" x14ac:dyDescent="0.25">
      <c r="A124" s="45">
        <v>44121615</v>
      </c>
      <c r="B124" s="39" t="str">
        <f t="shared" ca="1" si="6"/>
        <v/>
      </c>
      <c r="C124" s="40" t="s">
        <v>46</v>
      </c>
      <c r="D124" s="40">
        <v>3</v>
      </c>
      <c r="E124" s="41">
        <v>400</v>
      </c>
      <c r="F124" s="42">
        <f t="shared" ca="1" si="7"/>
        <v>1200</v>
      </c>
    </row>
    <row r="125" spans="1:6" ht="15" x14ac:dyDescent="0.25">
      <c r="A125" s="45">
        <v>44122107</v>
      </c>
      <c r="B125" s="39" t="str">
        <f t="shared" ca="1" si="6"/>
        <v/>
      </c>
      <c r="C125" s="40" t="s">
        <v>46</v>
      </c>
      <c r="D125" s="40">
        <v>3</v>
      </c>
      <c r="E125" s="41">
        <v>50</v>
      </c>
      <c r="F125" s="42">
        <f t="shared" ca="1" si="7"/>
        <v>150</v>
      </c>
    </row>
    <row r="126" spans="1:6" ht="15" x14ac:dyDescent="0.25">
      <c r="A126" s="45">
        <v>44122003</v>
      </c>
      <c r="B126" s="39" t="str">
        <f t="shared" ca="1" si="6"/>
        <v/>
      </c>
      <c r="C126" s="40" t="s">
        <v>46</v>
      </c>
      <c r="D126" s="40">
        <v>3</v>
      </c>
      <c r="E126" s="41">
        <v>680</v>
      </c>
      <c r="F126" s="42">
        <f t="shared" ca="1" si="7"/>
        <v>2040</v>
      </c>
    </row>
    <row r="127" spans="1:6" ht="15" x14ac:dyDescent="0.25">
      <c r="A127" s="45">
        <v>44122011</v>
      </c>
      <c r="B127" s="39" t="str">
        <f t="shared" ca="1" si="6"/>
        <v/>
      </c>
      <c r="C127" s="40" t="s">
        <v>51</v>
      </c>
      <c r="D127" s="40">
        <v>2</v>
      </c>
      <c r="E127" s="41">
        <v>620</v>
      </c>
      <c r="F127" s="42">
        <f t="shared" ca="1" si="7"/>
        <v>1240</v>
      </c>
    </row>
    <row r="128" spans="1:6" ht="15" x14ac:dyDescent="0.25">
      <c r="A128" s="46">
        <v>14111507</v>
      </c>
      <c r="B128" s="39" t="str">
        <f t="shared" ca="1" si="6"/>
        <v/>
      </c>
      <c r="C128" s="40" t="s">
        <v>57</v>
      </c>
      <c r="D128" s="40">
        <v>1</v>
      </c>
      <c r="E128" s="41">
        <v>500</v>
      </c>
      <c r="F128" s="42">
        <f t="shared" ca="1" si="7"/>
        <v>500</v>
      </c>
    </row>
    <row r="129" spans="1:6" ht="15" x14ac:dyDescent="0.25">
      <c r="A129" s="36"/>
      <c r="B129" s="36"/>
      <c r="C129" s="36"/>
      <c r="D129" s="36"/>
      <c r="E129" s="43" t="s">
        <v>48</v>
      </c>
      <c r="F129" s="44">
        <f ca="1">SUM(Table312[MONTO TOTAL ESTIMADO])</f>
        <v>22880</v>
      </c>
    </row>
    <row r="130" spans="1:6" ht="17.25" thickBot="1" x14ac:dyDescent="0.3"/>
    <row r="131" spans="1:6" ht="23.25" thickBot="1" x14ac:dyDescent="0.3">
      <c r="A131" s="29" t="s">
        <v>17</v>
      </c>
      <c r="B131" s="29" t="s">
        <v>18</v>
      </c>
      <c r="C131" s="29" t="s">
        <v>19</v>
      </c>
      <c r="D131" s="29" t="s">
        <v>20</v>
      </c>
      <c r="E131" s="29" t="s">
        <v>21</v>
      </c>
      <c r="F131" s="29" t="s">
        <v>22</v>
      </c>
    </row>
    <row r="132" spans="1:6" ht="15.75" thickBot="1" x14ac:dyDescent="0.3">
      <c r="A132" s="30" t="s">
        <v>50</v>
      </c>
      <c r="B132" s="30" t="s">
        <v>58</v>
      </c>
      <c r="C132" s="30" t="s">
        <v>25</v>
      </c>
      <c r="D132" s="30" t="s">
        <v>26</v>
      </c>
      <c r="E132" s="30" t="s">
        <v>27</v>
      </c>
      <c r="F132" s="30"/>
    </row>
    <row r="133" spans="1:6" ht="15.75" thickBot="1" x14ac:dyDescent="0.3">
      <c r="A133" s="31" t="s">
        <v>28</v>
      </c>
      <c r="B133" s="32" t="s">
        <v>29</v>
      </c>
      <c r="C133" s="33">
        <v>45048</v>
      </c>
      <c r="D133" s="31" t="s">
        <v>30</v>
      </c>
      <c r="E133" s="32" t="s">
        <v>31</v>
      </c>
      <c r="F133" s="30" t="s">
        <v>32</v>
      </c>
    </row>
    <row r="134" spans="1:6" ht="15.75" thickBot="1" x14ac:dyDescent="0.3">
      <c r="A134" s="34"/>
      <c r="B134" s="32" t="s">
        <v>33</v>
      </c>
      <c r="C134" s="35">
        <f>IF(C133="","",IF(AND(MONTH(C133)&gt;=1,MONTH(C133)&lt;=3),1,IF(AND(MONTH(C133)&gt;=4,MONTH(C133)&lt;=6),2,IF(AND(MONTH(C133)&gt;=7,MONTH(C133)&lt;=9),3,4))))</f>
        <v>2</v>
      </c>
      <c r="D134" s="34"/>
      <c r="E134" s="32" t="s">
        <v>34</v>
      </c>
      <c r="F134" s="30" t="s">
        <v>35</v>
      </c>
    </row>
    <row r="135" spans="1:6" ht="15.75" thickBot="1" x14ac:dyDescent="0.3">
      <c r="A135" s="34"/>
      <c r="B135" s="32" t="s">
        <v>36</v>
      </c>
      <c r="C135" s="33">
        <v>45062</v>
      </c>
      <c r="D135" s="34"/>
      <c r="E135" s="32" t="s">
        <v>37</v>
      </c>
      <c r="F135" s="30"/>
    </row>
    <row r="136" spans="1:6" ht="15.75" thickBot="1" x14ac:dyDescent="0.3">
      <c r="A136" s="34"/>
      <c r="B136" s="32" t="s">
        <v>33</v>
      </c>
      <c r="C136" s="35">
        <f>IF(C135="","",IF(AND(MONTH(C135)&gt;=1,MONTH(C135)&lt;=3),1,IF(AND(MONTH(C135)&gt;=4,MONTH(C135)&lt;=6),2,IF(AND(MONTH(C135)&gt;=7,MONTH(C135)&lt;=9),3,4))))</f>
        <v>2</v>
      </c>
      <c r="D136" s="34"/>
      <c r="E136" s="32" t="s">
        <v>38</v>
      </c>
      <c r="F136" s="30"/>
    </row>
    <row r="137" spans="1:6" ht="15.75" thickBot="1" x14ac:dyDescent="0.3">
      <c r="A137" s="36"/>
      <c r="B137" s="36"/>
      <c r="C137" s="36"/>
      <c r="D137" s="36"/>
      <c r="E137" s="36"/>
      <c r="F137" s="36"/>
    </row>
    <row r="138" spans="1:6" ht="15.75" thickBot="1" x14ac:dyDescent="0.3">
      <c r="A138" s="37" t="s">
        <v>39</v>
      </c>
      <c r="B138" s="37" t="s">
        <v>40</v>
      </c>
      <c r="C138" s="37" t="s">
        <v>41</v>
      </c>
      <c r="D138" s="37" t="s">
        <v>42</v>
      </c>
      <c r="E138" s="37" t="s">
        <v>43</v>
      </c>
      <c r="F138" s="37" t="s">
        <v>44</v>
      </c>
    </row>
    <row r="139" spans="1:6" ht="15" x14ac:dyDescent="0.25">
      <c r="A139" s="45">
        <v>52151704</v>
      </c>
      <c r="B139" s="39" t="str">
        <f t="shared" ref="B139:B154" ca="1" si="8">IFERROR(INDEX(UNSPSCDes,MATCH(INDIRECT(ADDRESS(ROW(),COLUMN()-1,4)),UNSPSCCode,0)),"")</f>
        <v/>
      </c>
      <c r="C139" s="40" t="s">
        <v>46</v>
      </c>
      <c r="D139" s="40">
        <v>12</v>
      </c>
      <c r="E139" s="41">
        <v>150</v>
      </c>
      <c r="F139" s="42">
        <f t="shared" ref="F139:F154" ca="1" si="9">INDIRECT(ADDRESS(ROW(),COLUMN()-2,4))*INDIRECT(ADDRESS(ROW(),COLUMN()-1,4))</f>
        <v>1800</v>
      </c>
    </row>
    <row r="140" spans="1:6" ht="15" x14ac:dyDescent="0.25">
      <c r="A140" s="45">
        <v>52151702</v>
      </c>
      <c r="B140" s="39" t="str">
        <f t="shared" ca="1" si="8"/>
        <v/>
      </c>
      <c r="C140" s="40" t="s">
        <v>46</v>
      </c>
      <c r="D140" s="40">
        <v>12</v>
      </c>
      <c r="E140" s="41">
        <v>170</v>
      </c>
      <c r="F140" s="42">
        <f t="shared" ca="1" si="9"/>
        <v>2040</v>
      </c>
    </row>
    <row r="141" spans="1:6" ht="15" x14ac:dyDescent="0.25">
      <c r="A141" s="45">
        <v>52151703</v>
      </c>
      <c r="B141" s="39" t="str">
        <f t="shared" ca="1" si="8"/>
        <v/>
      </c>
      <c r="C141" s="40" t="s">
        <v>46</v>
      </c>
      <c r="D141" s="40">
        <v>12</v>
      </c>
      <c r="E141" s="41">
        <v>150</v>
      </c>
      <c r="F141" s="42">
        <f t="shared" ca="1" si="9"/>
        <v>1800</v>
      </c>
    </row>
    <row r="142" spans="1:6" ht="15" x14ac:dyDescent="0.25">
      <c r="A142" s="45">
        <v>52151704</v>
      </c>
      <c r="B142" s="39" t="str">
        <f t="shared" ca="1" si="8"/>
        <v/>
      </c>
      <c r="C142" s="40" t="s">
        <v>46</v>
      </c>
      <c r="D142" s="40">
        <v>12</v>
      </c>
      <c r="E142" s="41">
        <v>80</v>
      </c>
      <c r="F142" s="42">
        <f t="shared" ca="1" si="9"/>
        <v>960</v>
      </c>
    </row>
    <row r="143" spans="1:6" ht="15" x14ac:dyDescent="0.25">
      <c r="A143" s="45">
        <v>52152004</v>
      </c>
      <c r="B143" s="39" t="str">
        <f t="shared" ca="1" si="8"/>
        <v/>
      </c>
      <c r="C143" s="40" t="s">
        <v>46</v>
      </c>
      <c r="D143" s="40">
        <v>6</v>
      </c>
      <c r="E143" s="41">
        <v>350</v>
      </c>
      <c r="F143" s="42">
        <f t="shared" ca="1" si="9"/>
        <v>2100</v>
      </c>
    </row>
    <row r="144" spans="1:6" ht="15" x14ac:dyDescent="0.25">
      <c r="A144" s="45">
        <v>52151707</v>
      </c>
      <c r="B144" s="39" t="str">
        <f t="shared" ca="1" si="8"/>
        <v/>
      </c>
      <c r="C144" s="40" t="s">
        <v>46</v>
      </c>
      <c r="D144" s="40">
        <v>3</v>
      </c>
      <c r="E144" s="41">
        <v>550</v>
      </c>
      <c r="F144" s="42">
        <f t="shared" ca="1" si="9"/>
        <v>1650</v>
      </c>
    </row>
    <row r="145" spans="1:6" ht="15" x14ac:dyDescent="0.25">
      <c r="A145" s="45">
        <v>52151604</v>
      </c>
      <c r="B145" s="39" t="str">
        <f t="shared" ca="1" si="8"/>
        <v/>
      </c>
      <c r="C145" s="40" t="s">
        <v>46</v>
      </c>
      <c r="D145" s="40">
        <v>1</v>
      </c>
      <c r="E145" s="41">
        <v>200</v>
      </c>
      <c r="F145" s="42">
        <f t="shared" ca="1" si="9"/>
        <v>200</v>
      </c>
    </row>
    <row r="146" spans="1:6" ht="15" x14ac:dyDescent="0.25">
      <c r="A146" s="45">
        <v>52151604</v>
      </c>
      <c r="B146" s="39" t="str">
        <f t="shared" ca="1" si="8"/>
        <v/>
      </c>
      <c r="C146" s="40" t="s">
        <v>46</v>
      </c>
      <c r="D146" s="40">
        <v>1</v>
      </c>
      <c r="E146" s="41">
        <v>100</v>
      </c>
      <c r="F146" s="42">
        <f t="shared" ca="1" si="9"/>
        <v>100</v>
      </c>
    </row>
    <row r="147" spans="1:6" ht="15" x14ac:dyDescent="0.25">
      <c r="A147" s="45">
        <v>52152001</v>
      </c>
      <c r="B147" s="39" t="str">
        <f t="shared" ca="1" si="8"/>
        <v/>
      </c>
      <c r="C147" s="40" t="s">
        <v>46</v>
      </c>
      <c r="D147" s="40">
        <v>2</v>
      </c>
      <c r="E147" s="41">
        <v>550</v>
      </c>
      <c r="F147" s="42">
        <f t="shared" ca="1" si="9"/>
        <v>1100</v>
      </c>
    </row>
    <row r="148" spans="1:6" ht="15" x14ac:dyDescent="0.25">
      <c r="A148" s="45">
        <v>52152008</v>
      </c>
      <c r="B148" s="39" t="str">
        <f t="shared" ca="1" si="8"/>
        <v/>
      </c>
      <c r="C148" s="40" t="s">
        <v>46</v>
      </c>
      <c r="D148" s="40">
        <v>3</v>
      </c>
      <c r="E148" s="41">
        <v>300</v>
      </c>
      <c r="F148" s="42">
        <f t="shared" ca="1" si="9"/>
        <v>900</v>
      </c>
    </row>
    <row r="149" spans="1:6" ht="15" x14ac:dyDescent="0.25">
      <c r="A149" s="45">
        <v>52151633</v>
      </c>
      <c r="B149" s="39" t="str">
        <f t="shared" ca="1" si="8"/>
        <v/>
      </c>
      <c r="C149" s="40" t="s">
        <v>46</v>
      </c>
      <c r="D149" s="40">
        <v>1</v>
      </c>
      <c r="E149" s="41">
        <v>250</v>
      </c>
      <c r="F149" s="42">
        <f t="shared" ca="1" si="9"/>
        <v>250</v>
      </c>
    </row>
    <row r="150" spans="1:6" ht="15" x14ac:dyDescent="0.25">
      <c r="A150" s="45">
        <v>52152005</v>
      </c>
      <c r="B150" s="39" t="str">
        <f t="shared" ca="1" si="8"/>
        <v/>
      </c>
      <c r="C150" s="40" t="s">
        <v>46</v>
      </c>
      <c r="D150" s="40">
        <v>6</v>
      </c>
      <c r="E150" s="41">
        <v>85</v>
      </c>
      <c r="F150" s="42">
        <f t="shared" ca="1" si="9"/>
        <v>510</v>
      </c>
    </row>
    <row r="151" spans="1:6" ht="15" x14ac:dyDescent="0.25">
      <c r="A151" s="45">
        <v>52152006</v>
      </c>
      <c r="B151" s="39" t="str">
        <f t="shared" ca="1" si="8"/>
        <v/>
      </c>
      <c r="C151" s="40" t="s">
        <v>46</v>
      </c>
      <c r="D151" s="40">
        <v>1</v>
      </c>
      <c r="E151" s="41">
        <v>1500</v>
      </c>
      <c r="F151" s="42">
        <f t="shared" ca="1" si="9"/>
        <v>1500</v>
      </c>
    </row>
    <row r="152" spans="1:6" ht="15" x14ac:dyDescent="0.25">
      <c r="A152" s="45">
        <v>52152102</v>
      </c>
      <c r="B152" s="39" t="str">
        <f t="shared" ca="1" si="8"/>
        <v/>
      </c>
      <c r="C152" s="40" t="s">
        <v>46</v>
      </c>
      <c r="D152" s="40">
        <v>6</v>
      </c>
      <c r="E152" s="41">
        <v>50</v>
      </c>
      <c r="F152" s="42">
        <f t="shared" ca="1" si="9"/>
        <v>300</v>
      </c>
    </row>
    <row r="153" spans="1:6" ht="15" x14ac:dyDescent="0.25">
      <c r="A153" s="45">
        <v>52121604</v>
      </c>
      <c r="B153" s="39" t="str">
        <f t="shared" ca="1" si="8"/>
        <v/>
      </c>
      <c r="C153" s="40" t="s">
        <v>46</v>
      </c>
      <c r="D153" s="40">
        <v>1</v>
      </c>
      <c r="E153" s="41">
        <v>300</v>
      </c>
      <c r="F153" s="42">
        <f t="shared" ca="1" si="9"/>
        <v>300</v>
      </c>
    </row>
    <row r="154" spans="1:6" ht="22.5" x14ac:dyDescent="0.25">
      <c r="A154" s="45">
        <v>52152002</v>
      </c>
      <c r="B154" s="39" t="str">
        <f t="shared" ca="1" si="8"/>
        <v/>
      </c>
      <c r="C154" s="40" t="s">
        <v>46</v>
      </c>
      <c r="D154" s="40">
        <v>1</v>
      </c>
      <c r="E154" s="41">
        <v>1500</v>
      </c>
      <c r="F154" s="42">
        <f t="shared" ca="1" si="9"/>
        <v>1500</v>
      </c>
    </row>
    <row r="155" spans="1:6" ht="15" x14ac:dyDescent="0.25">
      <c r="A155" s="36"/>
      <c r="B155" s="36"/>
      <c r="C155" s="36"/>
      <c r="D155" s="36"/>
      <c r="E155" s="43" t="s">
        <v>48</v>
      </c>
      <c r="F155" s="44">
        <f ca="1">SUM(Table313[MONTO TOTAL ESTIMADO])</f>
        <v>17010</v>
      </c>
    </row>
    <row r="156" spans="1:6" ht="17.25" thickBot="1" x14ac:dyDescent="0.3"/>
    <row r="157" spans="1:6" ht="23.25" thickBot="1" x14ac:dyDescent="0.3">
      <c r="A157" s="29" t="s">
        <v>17</v>
      </c>
      <c r="B157" s="29" t="s">
        <v>18</v>
      </c>
      <c r="C157" s="29" t="s">
        <v>19</v>
      </c>
      <c r="D157" s="29" t="s">
        <v>20</v>
      </c>
      <c r="E157" s="29" t="s">
        <v>21</v>
      </c>
      <c r="F157" s="29" t="s">
        <v>22</v>
      </c>
    </row>
    <row r="158" spans="1:6" ht="15.75" thickBot="1" x14ac:dyDescent="0.3">
      <c r="A158" s="30" t="s">
        <v>59</v>
      </c>
      <c r="B158" s="30" t="s">
        <v>60</v>
      </c>
      <c r="C158" s="30" t="s">
        <v>61</v>
      </c>
      <c r="D158" s="30" t="s">
        <v>26</v>
      </c>
      <c r="E158" s="30" t="s">
        <v>52</v>
      </c>
      <c r="F158" s="30"/>
    </row>
    <row r="159" spans="1:6" ht="15.75" thickBot="1" x14ac:dyDescent="0.3">
      <c r="A159" s="31" t="s">
        <v>28</v>
      </c>
      <c r="B159" s="32" t="s">
        <v>29</v>
      </c>
      <c r="C159" s="33">
        <v>45048</v>
      </c>
      <c r="D159" s="31" t="s">
        <v>30</v>
      </c>
      <c r="E159" s="32" t="s">
        <v>31</v>
      </c>
      <c r="F159" s="30" t="s">
        <v>32</v>
      </c>
    </row>
    <row r="160" spans="1:6" ht="15.75" thickBot="1" x14ac:dyDescent="0.3">
      <c r="A160" s="34"/>
      <c r="B160" s="32" t="s">
        <v>33</v>
      </c>
      <c r="C160" s="35">
        <f>IF(C159="","",IF(AND(MONTH(C159)&gt;=1,MONTH(C159)&lt;=3),1,IF(AND(MONTH(C159)&gt;=4,MONTH(C159)&lt;=6),2,IF(AND(MONTH(C159)&gt;=7,MONTH(C159)&lt;=9),3,4))))</f>
        <v>2</v>
      </c>
      <c r="D160" s="34"/>
      <c r="E160" s="32" t="s">
        <v>34</v>
      </c>
      <c r="F160" s="30" t="s">
        <v>35</v>
      </c>
    </row>
    <row r="161" spans="1:6" ht="15.75" thickBot="1" x14ac:dyDescent="0.3">
      <c r="A161" s="34"/>
      <c r="B161" s="32" t="s">
        <v>36</v>
      </c>
      <c r="C161" s="33">
        <v>45062</v>
      </c>
      <c r="D161" s="34"/>
      <c r="E161" s="32" t="s">
        <v>37</v>
      </c>
      <c r="F161" s="30"/>
    </row>
    <row r="162" spans="1:6" ht="15.75" thickBot="1" x14ac:dyDescent="0.3">
      <c r="A162" s="34"/>
      <c r="B162" s="32" t="s">
        <v>33</v>
      </c>
      <c r="C162" s="35">
        <f>IF(C161="","",IF(AND(MONTH(C161)&gt;=1,MONTH(C161)&lt;=3),1,IF(AND(MONTH(C161)&gt;=4,MONTH(C161)&lt;=6),2,IF(AND(MONTH(C161)&gt;=7,MONTH(C161)&lt;=9),3,4))))</f>
        <v>2</v>
      </c>
      <c r="D162" s="34"/>
      <c r="E162" s="32" t="s">
        <v>38</v>
      </c>
      <c r="F162" s="30"/>
    </row>
    <row r="163" spans="1:6" ht="15.75" thickBot="1" x14ac:dyDescent="0.3">
      <c r="A163" s="36"/>
      <c r="B163" s="36"/>
      <c r="C163" s="36"/>
      <c r="D163" s="36"/>
      <c r="E163" s="36"/>
      <c r="F163" s="36"/>
    </row>
    <row r="164" spans="1:6" ht="15.75" thickBot="1" x14ac:dyDescent="0.3">
      <c r="A164" s="37" t="s">
        <v>39</v>
      </c>
      <c r="B164" s="37" t="s">
        <v>40</v>
      </c>
      <c r="C164" s="37" t="s">
        <v>41</v>
      </c>
      <c r="D164" s="37" t="s">
        <v>42</v>
      </c>
      <c r="E164" s="37" t="s">
        <v>43</v>
      </c>
      <c r="F164" s="37" t="s">
        <v>44</v>
      </c>
    </row>
    <row r="165" spans="1:6" ht="22.5" x14ac:dyDescent="0.25">
      <c r="A165" s="40">
        <v>72102305</v>
      </c>
      <c r="B165" s="39" t="str">
        <f ca="1">IFERROR(INDEX(UNSPSCDes,MATCH(INDIRECT(ADDRESS(ROW(),COLUMN()-1,4)),UNSPSCCode,0)),"")</f>
        <v/>
      </c>
      <c r="C165" s="40" t="s">
        <v>46</v>
      </c>
      <c r="D165" s="40">
        <v>1</v>
      </c>
      <c r="E165" s="41">
        <v>50000</v>
      </c>
      <c r="F165" s="42">
        <f ca="1">INDIRECT(ADDRESS(ROW(),COLUMN()-2,4))*INDIRECT(ADDRESS(ROW(),COLUMN()-1,4))</f>
        <v>50000</v>
      </c>
    </row>
    <row r="166" spans="1:6" ht="15" x14ac:dyDescent="0.25">
      <c r="A166" s="36"/>
      <c r="B166" s="36"/>
      <c r="C166" s="36"/>
      <c r="D166" s="36"/>
      <c r="E166" s="43" t="s">
        <v>48</v>
      </c>
      <c r="F166" s="44">
        <f ca="1">SUM(Table314[MONTO TOTAL ESTIMADO])</f>
        <v>50000</v>
      </c>
    </row>
    <row r="167" spans="1:6" ht="17.25" thickBot="1" x14ac:dyDescent="0.3"/>
    <row r="168" spans="1:6" ht="23.25" thickBot="1" x14ac:dyDescent="0.3">
      <c r="A168" s="29" t="s">
        <v>17</v>
      </c>
      <c r="B168" s="29" t="s">
        <v>18</v>
      </c>
      <c r="C168" s="29" t="s">
        <v>19</v>
      </c>
      <c r="D168" s="29" t="s">
        <v>20</v>
      </c>
      <c r="E168" s="29" t="s">
        <v>21</v>
      </c>
      <c r="F168" s="29" t="s">
        <v>22</v>
      </c>
    </row>
    <row r="169" spans="1:6" ht="15.75" thickBot="1" x14ac:dyDescent="0.3">
      <c r="A169" s="30" t="s">
        <v>62</v>
      </c>
      <c r="B169" s="30" t="s">
        <v>62</v>
      </c>
      <c r="C169" s="30" t="s">
        <v>25</v>
      </c>
      <c r="D169" s="30" t="s">
        <v>63</v>
      </c>
      <c r="E169" s="30" t="s">
        <v>52</v>
      </c>
      <c r="F169" s="30"/>
    </row>
    <row r="170" spans="1:6" ht="15.75" thickBot="1" x14ac:dyDescent="0.3">
      <c r="A170" s="31" t="s">
        <v>28</v>
      </c>
      <c r="B170" s="32" t="s">
        <v>29</v>
      </c>
      <c r="C170" s="33">
        <v>45048</v>
      </c>
      <c r="D170" s="31" t="s">
        <v>30</v>
      </c>
      <c r="E170" s="32" t="s">
        <v>31</v>
      </c>
      <c r="F170" s="30" t="s">
        <v>32</v>
      </c>
    </row>
    <row r="171" spans="1:6" ht="15.75" thickBot="1" x14ac:dyDescent="0.3">
      <c r="A171" s="34"/>
      <c r="B171" s="32" t="s">
        <v>33</v>
      </c>
      <c r="C171" s="35">
        <f>IF(C170="","",IF(AND(MONTH(C170)&gt;=1,MONTH(C170)&lt;=3),1,IF(AND(MONTH(C170)&gt;=4,MONTH(C170)&lt;=6),2,IF(AND(MONTH(C170)&gt;=7,MONTH(C170)&lt;=9),3,4))))</f>
        <v>2</v>
      </c>
      <c r="D171" s="34"/>
      <c r="E171" s="32" t="s">
        <v>34</v>
      </c>
      <c r="F171" s="30" t="s">
        <v>35</v>
      </c>
    </row>
    <row r="172" spans="1:6" ht="15.75" thickBot="1" x14ac:dyDescent="0.3">
      <c r="A172" s="34"/>
      <c r="B172" s="32" t="s">
        <v>36</v>
      </c>
      <c r="C172" s="33">
        <v>45062</v>
      </c>
      <c r="D172" s="34"/>
      <c r="E172" s="32" t="s">
        <v>37</v>
      </c>
      <c r="F172" s="30"/>
    </row>
    <row r="173" spans="1:6" ht="15.75" thickBot="1" x14ac:dyDescent="0.3">
      <c r="A173" s="34"/>
      <c r="B173" s="32" t="s">
        <v>33</v>
      </c>
      <c r="C173" s="35">
        <f>IF(C172="","",IF(AND(MONTH(C172)&gt;=1,MONTH(C172)&lt;=3),1,IF(AND(MONTH(C172)&gt;=4,MONTH(C172)&lt;=6),2,IF(AND(MONTH(C172)&gt;=7,MONTH(C172)&lt;=9),3,4))))</f>
        <v>2</v>
      </c>
      <c r="D173" s="34"/>
      <c r="E173" s="32" t="s">
        <v>38</v>
      </c>
      <c r="F173" s="30"/>
    </row>
    <row r="174" spans="1:6" ht="15.75" thickBot="1" x14ac:dyDescent="0.3">
      <c r="A174" s="36"/>
      <c r="B174" s="36"/>
      <c r="C174" s="36"/>
      <c r="D174" s="36"/>
      <c r="E174" s="36"/>
      <c r="F174" s="36"/>
    </row>
    <row r="175" spans="1:6" ht="15.75" thickBot="1" x14ac:dyDescent="0.3">
      <c r="A175" s="37" t="s">
        <v>39</v>
      </c>
      <c r="B175" s="37" t="s">
        <v>40</v>
      </c>
      <c r="C175" s="37" t="s">
        <v>41</v>
      </c>
      <c r="D175" s="37" t="s">
        <v>42</v>
      </c>
      <c r="E175" s="37" t="s">
        <v>43</v>
      </c>
      <c r="F175" s="37" t="s">
        <v>44</v>
      </c>
    </row>
    <row r="176" spans="1:6" ht="15" x14ac:dyDescent="0.25">
      <c r="A176" s="40">
        <v>15101506</v>
      </c>
      <c r="B176" s="39" t="str">
        <f ca="1">IFERROR(INDEX(UNSPSCDes,MATCH(INDIRECT(ADDRESS(ROW(),COLUMN()-1,4)),UNSPSCCode,0)),"")</f>
        <v/>
      </c>
      <c r="C176" s="40" t="s">
        <v>46</v>
      </c>
      <c r="D176" s="40">
        <v>600</v>
      </c>
      <c r="E176" s="41">
        <v>200</v>
      </c>
      <c r="F176" s="42">
        <f ca="1">INDIRECT(ADDRESS(ROW(),COLUMN()-2,4))*INDIRECT(ADDRESS(ROW(),COLUMN()-1,4))</f>
        <v>120000</v>
      </c>
    </row>
    <row r="177" spans="1:6" ht="15" x14ac:dyDescent="0.25">
      <c r="A177" s="40">
        <v>15101506</v>
      </c>
      <c r="B177" s="39" t="str">
        <f ca="1">IFERROR(INDEX(UNSPSCDes,MATCH(INDIRECT(ADDRESS(ROW(),COLUMN()-1,4)),UNSPSCCode,0)),"")</f>
        <v/>
      </c>
      <c r="C177" s="40" t="s">
        <v>46</v>
      </c>
      <c r="D177" s="40">
        <v>560</v>
      </c>
      <c r="E177" s="41">
        <v>500</v>
      </c>
      <c r="F177" s="42">
        <f ca="1">INDIRECT(ADDRESS(ROW(),COLUMN()-2,4))*INDIRECT(ADDRESS(ROW(),COLUMN()-1,4))</f>
        <v>280000</v>
      </c>
    </row>
    <row r="178" spans="1:6" ht="15" x14ac:dyDescent="0.25">
      <c r="A178" s="40">
        <v>15101506</v>
      </c>
      <c r="B178" s="39" t="str">
        <f ca="1">IFERROR(INDEX(UNSPSCDes,MATCH(INDIRECT(ADDRESS(ROW(),COLUMN()-1,4)),UNSPSCCode,0)),"")</f>
        <v/>
      </c>
      <c r="C178" s="40" t="s">
        <v>46</v>
      </c>
      <c r="D178" s="40">
        <v>500</v>
      </c>
      <c r="E178" s="41">
        <v>1000</v>
      </c>
      <c r="F178" s="42">
        <f ca="1">INDIRECT(ADDRESS(ROW(),COLUMN()-2,4))*INDIRECT(ADDRESS(ROW(),COLUMN()-1,4))</f>
        <v>500000</v>
      </c>
    </row>
    <row r="179" spans="1:6" ht="15" x14ac:dyDescent="0.25">
      <c r="A179" s="36"/>
      <c r="B179" s="36"/>
      <c r="C179" s="36"/>
      <c r="D179" s="36"/>
      <c r="E179" s="43" t="s">
        <v>48</v>
      </c>
      <c r="F179" s="44">
        <f ca="1">SUM(Table315[MONTO TOTAL ESTIMADO])</f>
        <v>900000</v>
      </c>
    </row>
    <row r="180" spans="1:6" ht="17.25" thickBot="1" x14ac:dyDescent="0.3"/>
    <row r="181" spans="1:6" ht="23.25" thickBot="1" x14ac:dyDescent="0.3">
      <c r="A181" s="29" t="s">
        <v>17</v>
      </c>
      <c r="B181" s="29" t="s">
        <v>18</v>
      </c>
      <c r="C181" s="29" t="s">
        <v>19</v>
      </c>
      <c r="D181" s="29" t="s">
        <v>20</v>
      </c>
      <c r="E181" s="29" t="s">
        <v>21</v>
      </c>
      <c r="F181" s="29" t="s">
        <v>22</v>
      </c>
    </row>
    <row r="182" spans="1:6" ht="15.75" thickBot="1" x14ac:dyDescent="0.3">
      <c r="A182" s="30" t="s">
        <v>64</v>
      </c>
      <c r="B182" s="30" t="s">
        <v>65</v>
      </c>
      <c r="C182" s="30" t="s">
        <v>61</v>
      </c>
      <c r="D182" s="30" t="s">
        <v>26</v>
      </c>
      <c r="E182" s="30" t="s">
        <v>52</v>
      </c>
      <c r="F182" s="30"/>
    </row>
    <row r="183" spans="1:6" ht="15.75" thickBot="1" x14ac:dyDescent="0.3">
      <c r="A183" s="31" t="s">
        <v>28</v>
      </c>
      <c r="B183" s="32" t="s">
        <v>29</v>
      </c>
      <c r="C183" s="33">
        <v>45048</v>
      </c>
      <c r="D183" s="31" t="s">
        <v>30</v>
      </c>
      <c r="E183" s="32" t="s">
        <v>31</v>
      </c>
      <c r="F183" s="30" t="s">
        <v>32</v>
      </c>
    </row>
    <row r="184" spans="1:6" ht="15.75" thickBot="1" x14ac:dyDescent="0.3">
      <c r="A184" s="34"/>
      <c r="B184" s="32" t="s">
        <v>33</v>
      </c>
      <c r="C184" s="35">
        <f>IF(C183="","",IF(AND(MONTH(C183)&gt;=1,MONTH(C183)&lt;=3),1,IF(AND(MONTH(C183)&gt;=4,MONTH(C183)&lt;=6),2,IF(AND(MONTH(C183)&gt;=7,MONTH(C183)&lt;=9),3,4))))</f>
        <v>2</v>
      </c>
      <c r="D184" s="34"/>
      <c r="E184" s="32" t="s">
        <v>34</v>
      </c>
      <c r="F184" s="30" t="s">
        <v>35</v>
      </c>
    </row>
    <row r="185" spans="1:6" ht="15.75" thickBot="1" x14ac:dyDescent="0.3">
      <c r="A185" s="34"/>
      <c r="B185" s="32" t="s">
        <v>36</v>
      </c>
      <c r="C185" s="33">
        <v>45062</v>
      </c>
      <c r="D185" s="34"/>
      <c r="E185" s="32" t="s">
        <v>37</v>
      </c>
      <c r="F185" s="30"/>
    </row>
    <row r="186" spans="1:6" ht="15.75" thickBot="1" x14ac:dyDescent="0.3">
      <c r="A186" s="34"/>
      <c r="B186" s="32" t="s">
        <v>33</v>
      </c>
      <c r="C186" s="35">
        <f>IF(C185="","",IF(AND(MONTH(C185)&gt;=1,MONTH(C185)&lt;=3),1,IF(AND(MONTH(C185)&gt;=4,MONTH(C185)&lt;=6),2,IF(AND(MONTH(C185)&gt;=7,MONTH(C185)&lt;=9),3,4))))</f>
        <v>2</v>
      </c>
      <c r="D186" s="34"/>
      <c r="E186" s="32" t="s">
        <v>38</v>
      </c>
      <c r="F186" s="30"/>
    </row>
    <row r="187" spans="1:6" ht="15.75" thickBot="1" x14ac:dyDescent="0.3">
      <c r="A187" s="36"/>
      <c r="B187" s="36"/>
      <c r="C187" s="36"/>
      <c r="D187" s="36"/>
      <c r="E187" s="36"/>
      <c r="F187" s="36"/>
    </row>
    <row r="188" spans="1:6" ht="15.75" thickBot="1" x14ac:dyDescent="0.3">
      <c r="A188" s="37" t="s">
        <v>39</v>
      </c>
      <c r="B188" s="37" t="s">
        <v>40</v>
      </c>
      <c r="C188" s="37" t="s">
        <v>41</v>
      </c>
      <c r="D188" s="37" t="s">
        <v>42</v>
      </c>
      <c r="E188" s="37" t="s">
        <v>43</v>
      </c>
      <c r="F188" s="37" t="s">
        <v>44</v>
      </c>
    </row>
    <row r="189" spans="1:6" ht="15" x14ac:dyDescent="0.25">
      <c r="A189" s="40">
        <v>72102103</v>
      </c>
      <c r="B189" s="39" t="str">
        <f ca="1">IFERROR(INDEX(UNSPSCDes,MATCH(INDIRECT(ADDRESS(ROW(),COLUMN()-1,4)),UNSPSCCode,0)),"")</f>
        <v/>
      </c>
      <c r="C189" s="40" t="s">
        <v>46</v>
      </c>
      <c r="D189" s="40">
        <v>1</v>
      </c>
      <c r="E189" s="41">
        <v>51500</v>
      </c>
      <c r="F189" s="42">
        <f ca="1">INDIRECT(ADDRESS(ROW(),COLUMN()-2,4))*INDIRECT(ADDRESS(ROW(),COLUMN()-1,4))</f>
        <v>51500</v>
      </c>
    </row>
    <row r="190" spans="1:6" ht="15" x14ac:dyDescent="0.25">
      <c r="A190" s="36"/>
      <c r="B190" s="36"/>
      <c r="C190" s="36"/>
      <c r="D190" s="36"/>
      <c r="E190" s="43" t="s">
        <v>48</v>
      </c>
      <c r="F190" s="44">
        <f ca="1">SUM(Table316[MONTO TOTAL ESTIMADO])</f>
        <v>51500</v>
      </c>
    </row>
    <row r="191" spans="1:6" ht="17.25" thickBot="1" x14ac:dyDescent="0.3"/>
    <row r="192" spans="1:6" ht="23.25" thickBot="1" x14ac:dyDescent="0.3">
      <c r="A192" s="29" t="s">
        <v>17</v>
      </c>
      <c r="B192" s="29" t="s">
        <v>18</v>
      </c>
      <c r="C192" s="29" t="s">
        <v>19</v>
      </c>
      <c r="D192" s="29" t="s">
        <v>20</v>
      </c>
      <c r="E192" s="29" t="s">
        <v>21</v>
      </c>
      <c r="F192" s="29" t="s">
        <v>22</v>
      </c>
    </row>
    <row r="193" spans="1:6" ht="15.75" thickBot="1" x14ac:dyDescent="0.3">
      <c r="A193" s="30" t="s">
        <v>66</v>
      </c>
      <c r="B193" s="30" t="s">
        <v>67</v>
      </c>
      <c r="C193" s="30" t="s">
        <v>61</v>
      </c>
      <c r="D193" s="30" t="s">
        <v>26</v>
      </c>
      <c r="E193" s="30" t="s">
        <v>52</v>
      </c>
      <c r="F193" s="30"/>
    </row>
    <row r="194" spans="1:6" ht="15.75" thickBot="1" x14ac:dyDescent="0.3">
      <c r="A194" s="31" t="s">
        <v>28</v>
      </c>
      <c r="B194" s="32" t="s">
        <v>29</v>
      </c>
      <c r="C194" s="33">
        <v>45048</v>
      </c>
      <c r="D194" s="31" t="s">
        <v>30</v>
      </c>
      <c r="E194" s="32" t="s">
        <v>31</v>
      </c>
      <c r="F194" s="30" t="s">
        <v>32</v>
      </c>
    </row>
    <row r="195" spans="1:6" ht="15.75" thickBot="1" x14ac:dyDescent="0.3">
      <c r="A195" s="34"/>
      <c r="B195" s="32" t="s">
        <v>33</v>
      </c>
      <c r="C195" s="35">
        <f>IF(C194="","",IF(AND(MONTH(C194)&gt;=1,MONTH(C194)&lt;=3),1,IF(AND(MONTH(C194)&gt;=4,MONTH(C194)&lt;=6),2,IF(AND(MONTH(C194)&gt;=7,MONTH(C194)&lt;=9),3,4))))</f>
        <v>2</v>
      </c>
      <c r="D195" s="34"/>
      <c r="E195" s="32" t="s">
        <v>34</v>
      </c>
      <c r="F195" s="30" t="s">
        <v>35</v>
      </c>
    </row>
    <row r="196" spans="1:6" ht="15.75" thickBot="1" x14ac:dyDescent="0.3">
      <c r="A196" s="34"/>
      <c r="B196" s="32" t="s">
        <v>36</v>
      </c>
      <c r="C196" s="33">
        <v>45062</v>
      </c>
      <c r="D196" s="34"/>
      <c r="E196" s="32" t="s">
        <v>37</v>
      </c>
      <c r="F196" s="30"/>
    </row>
    <row r="197" spans="1:6" ht="15.75" thickBot="1" x14ac:dyDescent="0.3">
      <c r="A197" s="34"/>
      <c r="B197" s="32" t="s">
        <v>33</v>
      </c>
      <c r="C197" s="35">
        <f>IF(C196="","",IF(AND(MONTH(C196)&gt;=1,MONTH(C196)&lt;=3),1,IF(AND(MONTH(C196)&gt;=4,MONTH(C196)&lt;=6),2,IF(AND(MONTH(C196)&gt;=7,MONTH(C196)&lt;=9),3,4))))</f>
        <v>2</v>
      </c>
      <c r="D197" s="34"/>
      <c r="E197" s="32" t="s">
        <v>38</v>
      </c>
      <c r="F197" s="30"/>
    </row>
    <row r="198" spans="1:6" ht="15.75" thickBot="1" x14ac:dyDescent="0.3">
      <c r="A198" s="36"/>
      <c r="B198" s="36"/>
      <c r="C198" s="36"/>
      <c r="D198" s="36"/>
      <c r="E198" s="36"/>
      <c r="F198" s="36"/>
    </row>
    <row r="199" spans="1:6" ht="15.75" thickBot="1" x14ac:dyDescent="0.3">
      <c r="A199" s="37" t="s">
        <v>39</v>
      </c>
      <c r="B199" s="37" t="s">
        <v>40</v>
      </c>
      <c r="C199" s="37" t="s">
        <v>41</v>
      </c>
      <c r="D199" s="37" t="s">
        <v>42</v>
      </c>
      <c r="E199" s="37" t="s">
        <v>43</v>
      </c>
      <c r="F199" s="37" t="s">
        <v>44</v>
      </c>
    </row>
    <row r="200" spans="1:6" ht="15" x14ac:dyDescent="0.25">
      <c r="A200" s="46">
        <v>73152004</v>
      </c>
      <c r="B200" s="39" t="str">
        <f ca="1">IFERROR(INDEX(UNSPSCDes,MATCH(INDIRECT(ADDRESS(ROW(),COLUMN()-1,4)),UNSPSCCode,0)),"")</f>
        <v/>
      </c>
      <c r="C200" s="40" t="s">
        <v>46</v>
      </c>
      <c r="D200" s="40">
        <v>1</v>
      </c>
      <c r="E200" s="41">
        <v>18000</v>
      </c>
      <c r="F200" s="42">
        <f ca="1">INDIRECT(ADDRESS(ROW(),COLUMN()-2,4))*INDIRECT(ADDRESS(ROW(),COLUMN()-1,4))</f>
        <v>18000</v>
      </c>
    </row>
    <row r="201" spans="1:6" ht="15" x14ac:dyDescent="0.25">
      <c r="A201" s="36"/>
      <c r="B201" s="36"/>
      <c r="C201" s="36"/>
      <c r="D201" s="36"/>
      <c r="E201" s="43" t="s">
        <v>48</v>
      </c>
      <c r="F201" s="44">
        <f ca="1">SUM(Table317[MONTO TOTAL ESTIMADO])</f>
        <v>18000</v>
      </c>
    </row>
    <row r="202" spans="1:6" ht="17.25" thickBot="1" x14ac:dyDescent="0.3"/>
    <row r="203" spans="1:6" ht="23.25" thickBot="1" x14ac:dyDescent="0.3">
      <c r="A203" s="29" t="s">
        <v>17</v>
      </c>
      <c r="B203" s="29" t="s">
        <v>18</v>
      </c>
      <c r="C203" s="29" t="s">
        <v>19</v>
      </c>
      <c r="D203" s="29" t="s">
        <v>20</v>
      </c>
      <c r="E203" s="29" t="s">
        <v>21</v>
      </c>
      <c r="F203" s="29" t="s">
        <v>22</v>
      </c>
    </row>
    <row r="204" spans="1:6" ht="15.75" thickBot="1" x14ac:dyDescent="0.3">
      <c r="A204" s="30" t="s">
        <v>68</v>
      </c>
      <c r="B204" s="30" t="s">
        <v>69</v>
      </c>
      <c r="C204" s="30" t="s">
        <v>25</v>
      </c>
      <c r="D204" s="30" t="s">
        <v>63</v>
      </c>
      <c r="E204" s="30" t="s">
        <v>52</v>
      </c>
      <c r="F204" s="30"/>
    </row>
    <row r="205" spans="1:6" ht="15.75" thickBot="1" x14ac:dyDescent="0.3">
      <c r="A205" s="31" t="s">
        <v>28</v>
      </c>
      <c r="B205" s="32" t="s">
        <v>29</v>
      </c>
      <c r="C205" s="33">
        <v>45048</v>
      </c>
      <c r="D205" s="31" t="s">
        <v>30</v>
      </c>
      <c r="E205" s="32" t="s">
        <v>31</v>
      </c>
      <c r="F205" s="30" t="s">
        <v>32</v>
      </c>
    </row>
    <row r="206" spans="1:6" ht="15.75" thickBot="1" x14ac:dyDescent="0.3">
      <c r="A206" s="34"/>
      <c r="B206" s="32" t="s">
        <v>33</v>
      </c>
      <c r="C206" s="35">
        <f>IF(C205="","",IF(AND(MONTH(C205)&gt;=1,MONTH(C205)&lt;=3),1,IF(AND(MONTH(C205)&gt;=4,MONTH(C205)&lt;=6),2,IF(AND(MONTH(C205)&gt;=7,MONTH(C205)&lt;=9),3,4))))</f>
        <v>2</v>
      </c>
      <c r="D206" s="34"/>
      <c r="E206" s="32" t="s">
        <v>34</v>
      </c>
      <c r="F206" s="30" t="s">
        <v>35</v>
      </c>
    </row>
    <row r="207" spans="1:6" ht="15.75" thickBot="1" x14ac:dyDescent="0.3">
      <c r="A207" s="34"/>
      <c r="B207" s="32" t="s">
        <v>36</v>
      </c>
      <c r="C207" s="33">
        <v>45062</v>
      </c>
      <c r="D207" s="34"/>
      <c r="E207" s="32" t="s">
        <v>37</v>
      </c>
      <c r="F207" s="30"/>
    </row>
    <row r="208" spans="1:6" ht="15.75" thickBot="1" x14ac:dyDescent="0.3">
      <c r="A208" s="34"/>
      <c r="B208" s="32" t="s">
        <v>33</v>
      </c>
      <c r="C208" s="35">
        <f>IF(C207="","",IF(AND(MONTH(C207)&gt;=1,MONTH(C207)&lt;=3),1,IF(AND(MONTH(C207)&gt;=4,MONTH(C207)&lt;=6),2,IF(AND(MONTH(C207)&gt;=7,MONTH(C207)&lt;=9),3,4))))</f>
        <v>2</v>
      </c>
      <c r="D208" s="34"/>
      <c r="E208" s="32" t="s">
        <v>38</v>
      </c>
      <c r="F208" s="30"/>
    </row>
    <row r="209" spans="1:6" ht="15.75" thickBot="1" x14ac:dyDescent="0.3">
      <c r="A209" s="36"/>
      <c r="B209" s="36"/>
      <c r="C209" s="36"/>
      <c r="D209" s="36"/>
      <c r="E209" s="36"/>
      <c r="F209" s="36"/>
    </row>
    <row r="210" spans="1:6" ht="15.75" thickBot="1" x14ac:dyDescent="0.3">
      <c r="A210" s="37" t="s">
        <v>39</v>
      </c>
      <c r="B210" s="37" t="s">
        <v>40</v>
      </c>
      <c r="C210" s="37" t="s">
        <v>41</v>
      </c>
      <c r="D210" s="37" t="s">
        <v>42</v>
      </c>
      <c r="E210" s="37" t="s">
        <v>43</v>
      </c>
      <c r="F210" s="37" t="s">
        <v>44</v>
      </c>
    </row>
    <row r="211" spans="1:6" ht="15" x14ac:dyDescent="0.25">
      <c r="A211" s="47">
        <v>43211507</v>
      </c>
      <c r="B211" s="39" t="str">
        <f t="shared" ref="B211:B216" ca="1" si="10">IFERROR(INDEX(UNSPSCDes,MATCH(INDIRECT(ADDRESS(ROW(),COLUMN()-1,4)),UNSPSCCode,0)),"")</f>
        <v/>
      </c>
      <c r="C211" s="40" t="s">
        <v>46</v>
      </c>
      <c r="D211" s="40">
        <v>2</v>
      </c>
      <c r="E211" s="41">
        <v>180000</v>
      </c>
      <c r="F211" s="42">
        <f t="shared" ref="F211:F216" ca="1" si="11">INDIRECT(ADDRESS(ROW(),COLUMN()-2,4))*INDIRECT(ADDRESS(ROW(),COLUMN()-1,4))</f>
        <v>360000</v>
      </c>
    </row>
    <row r="212" spans="1:6" ht="15" x14ac:dyDescent="0.25">
      <c r="A212" s="47">
        <v>43211503</v>
      </c>
      <c r="B212" s="39" t="str">
        <f t="shared" ca="1" si="10"/>
        <v/>
      </c>
      <c r="C212" s="40" t="s">
        <v>46</v>
      </c>
      <c r="D212" s="40">
        <v>1</v>
      </c>
      <c r="E212" s="41">
        <v>164000</v>
      </c>
      <c r="F212" s="42">
        <f t="shared" ca="1" si="11"/>
        <v>164000</v>
      </c>
    </row>
    <row r="213" spans="1:6" ht="15" x14ac:dyDescent="0.25">
      <c r="A213" s="47">
        <v>43211503</v>
      </c>
      <c r="B213" s="39" t="str">
        <f t="shared" ca="1" si="10"/>
        <v/>
      </c>
      <c r="C213" s="40" t="s">
        <v>46</v>
      </c>
      <c r="D213" s="40">
        <v>2</v>
      </c>
      <c r="E213" s="41">
        <v>120000</v>
      </c>
      <c r="F213" s="42">
        <f t="shared" ca="1" si="11"/>
        <v>240000</v>
      </c>
    </row>
    <row r="214" spans="1:6" ht="15" x14ac:dyDescent="0.25">
      <c r="A214" s="47">
        <v>53121706</v>
      </c>
      <c r="B214" s="39" t="str">
        <f t="shared" ca="1" si="10"/>
        <v/>
      </c>
      <c r="C214" s="40" t="s">
        <v>46</v>
      </c>
      <c r="D214" s="40">
        <v>4</v>
      </c>
      <c r="E214" s="41">
        <v>3000</v>
      </c>
      <c r="F214" s="42">
        <f t="shared" ca="1" si="11"/>
        <v>12000</v>
      </c>
    </row>
    <row r="215" spans="1:6" ht="15" x14ac:dyDescent="0.25">
      <c r="A215" s="47">
        <v>43201803</v>
      </c>
      <c r="B215" s="39" t="str">
        <f t="shared" ca="1" si="10"/>
        <v/>
      </c>
      <c r="C215" s="40" t="s">
        <v>46</v>
      </c>
      <c r="D215" s="40">
        <v>2</v>
      </c>
      <c r="E215" s="41">
        <v>10000</v>
      </c>
      <c r="F215" s="42">
        <f t="shared" ca="1" si="11"/>
        <v>20000</v>
      </c>
    </row>
    <row r="216" spans="1:6" ht="15" x14ac:dyDescent="0.25">
      <c r="A216" s="47">
        <v>43211902</v>
      </c>
      <c r="B216" s="39" t="str">
        <f t="shared" ca="1" si="10"/>
        <v/>
      </c>
      <c r="C216" s="40" t="s">
        <v>46</v>
      </c>
      <c r="D216" s="40">
        <v>5</v>
      </c>
      <c r="E216" s="41">
        <v>15000</v>
      </c>
      <c r="F216" s="42">
        <f t="shared" ca="1" si="11"/>
        <v>75000</v>
      </c>
    </row>
    <row r="217" spans="1:6" ht="15" x14ac:dyDescent="0.25">
      <c r="A217" s="36"/>
      <c r="B217" s="36"/>
      <c r="C217" s="36"/>
      <c r="D217" s="36"/>
      <c r="E217" s="43" t="s">
        <v>48</v>
      </c>
      <c r="F217" s="44">
        <f ca="1">SUM(Table318[MONTO TOTAL ESTIMADO])</f>
        <v>871000</v>
      </c>
    </row>
    <row r="218" spans="1:6" ht="17.25" thickBot="1" x14ac:dyDescent="0.3"/>
    <row r="219" spans="1:6" ht="23.25" thickBot="1" x14ac:dyDescent="0.3">
      <c r="A219" s="29" t="s">
        <v>17</v>
      </c>
      <c r="B219" s="29" t="s">
        <v>18</v>
      </c>
      <c r="C219" s="29" t="s">
        <v>19</v>
      </c>
      <c r="D219" s="29" t="s">
        <v>20</v>
      </c>
      <c r="E219" s="29" t="s">
        <v>21</v>
      </c>
      <c r="F219" s="29" t="s">
        <v>22</v>
      </c>
    </row>
    <row r="220" spans="1:6" ht="15.75" thickBot="1" x14ac:dyDescent="0.3">
      <c r="A220" s="30" t="s">
        <v>70</v>
      </c>
      <c r="B220" s="30" t="s">
        <v>71</v>
      </c>
      <c r="C220" s="30" t="s">
        <v>61</v>
      </c>
      <c r="D220" s="30" t="s">
        <v>26</v>
      </c>
      <c r="E220" s="30" t="s">
        <v>52</v>
      </c>
      <c r="F220" s="30"/>
    </row>
    <row r="221" spans="1:6" ht="15.75" thickBot="1" x14ac:dyDescent="0.3">
      <c r="A221" s="31" t="s">
        <v>28</v>
      </c>
      <c r="B221" s="32" t="s">
        <v>29</v>
      </c>
      <c r="C221" s="33">
        <v>45048</v>
      </c>
      <c r="D221" s="31" t="s">
        <v>30</v>
      </c>
      <c r="E221" s="32" t="s">
        <v>31</v>
      </c>
      <c r="F221" s="30" t="s">
        <v>32</v>
      </c>
    </row>
    <row r="222" spans="1:6" ht="15.75" thickBot="1" x14ac:dyDescent="0.3">
      <c r="A222" s="34"/>
      <c r="B222" s="32" t="s">
        <v>33</v>
      </c>
      <c r="C222" s="35">
        <f>IF(C221="","",IF(AND(MONTH(C221)&gt;=1,MONTH(C221)&lt;=3),1,IF(AND(MONTH(C221)&gt;=4,MONTH(C221)&lt;=6),2,IF(AND(MONTH(C221)&gt;=7,MONTH(C221)&lt;=9),3,4))))</f>
        <v>2</v>
      </c>
      <c r="D222" s="34"/>
      <c r="E222" s="32" t="s">
        <v>34</v>
      </c>
      <c r="F222" s="30" t="s">
        <v>35</v>
      </c>
    </row>
    <row r="223" spans="1:6" ht="15.75" thickBot="1" x14ac:dyDescent="0.3">
      <c r="A223" s="34"/>
      <c r="B223" s="32" t="s">
        <v>36</v>
      </c>
      <c r="C223" s="33">
        <v>45062</v>
      </c>
      <c r="D223" s="34"/>
      <c r="E223" s="32" t="s">
        <v>37</v>
      </c>
      <c r="F223" s="30"/>
    </row>
    <row r="224" spans="1:6" ht="15.75" thickBot="1" x14ac:dyDescent="0.3">
      <c r="A224" s="34"/>
      <c r="B224" s="32" t="s">
        <v>33</v>
      </c>
      <c r="C224" s="35">
        <f>IF(C223="","",IF(AND(MONTH(C223)&gt;=1,MONTH(C223)&lt;=3),1,IF(AND(MONTH(C223)&gt;=4,MONTH(C223)&lt;=6),2,IF(AND(MONTH(C223)&gt;=7,MONTH(C223)&lt;=9),3,4))))</f>
        <v>2</v>
      </c>
      <c r="D224" s="34"/>
      <c r="E224" s="32" t="s">
        <v>38</v>
      </c>
      <c r="F224" s="30"/>
    </row>
    <row r="225" spans="1:6" ht="15.75" thickBot="1" x14ac:dyDescent="0.3">
      <c r="A225" s="36"/>
      <c r="B225" s="36"/>
      <c r="C225" s="36"/>
      <c r="D225" s="36"/>
      <c r="E225" s="36"/>
      <c r="F225" s="36"/>
    </row>
    <row r="226" spans="1:6" ht="15.75" thickBot="1" x14ac:dyDescent="0.3">
      <c r="A226" s="37" t="s">
        <v>39</v>
      </c>
      <c r="B226" s="37" t="s">
        <v>40</v>
      </c>
      <c r="C226" s="37" t="s">
        <v>41</v>
      </c>
      <c r="D226" s="37" t="s">
        <v>42</v>
      </c>
      <c r="E226" s="37" t="s">
        <v>43</v>
      </c>
      <c r="F226" s="37" t="s">
        <v>44</v>
      </c>
    </row>
    <row r="227" spans="1:6" ht="15" x14ac:dyDescent="0.25">
      <c r="A227" s="40">
        <v>80101703</v>
      </c>
      <c r="B227" s="39" t="str">
        <f t="shared" ref="B227:B234" ca="1" si="12">IFERROR(INDEX(UNSPSCDes,MATCH(INDIRECT(ADDRESS(ROW(),COLUMN()-1,4)),UNSPSCCode,0)),"")</f>
        <v/>
      </c>
      <c r="C227" s="40" t="s">
        <v>46</v>
      </c>
      <c r="D227" s="40">
        <v>1</v>
      </c>
      <c r="E227" s="41">
        <v>6760</v>
      </c>
      <c r="F227" s="42">
        <f t="shared" ref="F227:F234" ca="1" si="13">INDIRECT(ADDRESS(ROW(),COLUMN()-2,4))*INDIRECT(ADDRESS(ROW(),COLUMN()-1,4))</f>
        <v>6760</v>
      </c>
    </row>
    <row r="228" spans="1:6" ht="15" x14ac:dyDescent="0.25">
      <c r="A228" s="40">
        <v>80101703</v>
      </c>
      <c r="B228" s="39" t="str">
        <f t="shared" ca="1" si="12"/>
        <v/>
      </c>
      <c r="C228" s="40" t="s">
        <v>46</v>
      </c>
      <c r="D228" s="40">
        <v>1</v>
      </c>
      <c r="E228" s="41">
        <v>4360</v>
      </c>
      <c r="F228" s="42">
        <f t="shared" ca="1" si="13"/>
        <v>4360</v>
      </c>
    </row>
    <row r="229" spans="1:6" ht="15" x14ac:dyDescent="0.25">
      <c r="A229" s="40">
        <v>80101703</v>
      </c>
      <c r="B229" s="39" t="str">
        <f t="shared" ca="1" si="12"/>
        <v/>
      </c>
      <c r="C229" s="40" t="s">
        <v>46</v>
      </c>
      <c r="D229" s="40">
        <v>1</v>
      </c>
      <c r="E229" s="41">
        <v>8950</v>
      </c>
      <c r="F229" s="42">
        <f t="shared" ca="1" si="13"/>
        <v>8950</v>
      </c>
    </row>
    <row r="230" spans="1:6" ht="15" x14ac:dyDescent="0.25">
      <c r="A230" s="40">
        <v>80101703</v>
      </c>
      <c r="B230" s="39" t="str">
        <f t="shared" ca="1" si="12"/>
        <v/>
      </c>
      <c r="C230" s="40" t="s">
        <v>46</v>
      </c>
      <c r="D230" s="40">
        <v>1</v>
      </c>
      <c r="E230" s="41">
        <v>4920</v>
      </c>
      <c r="F230" s="42">
        <f t="shared" ca="1" si="13"/>
        <v>4920</v>
      </c>
    </row>
    <row r="231" spans="1:6" ht="15" x14ac:dyDescent="0.25">
      <c r="A231" s="40">
        <v>80101703</v>
      </c>
      <c r="B231" s="39" t="str">
        <f t="shared" ca="1" si="12"/>
        <v/>
      </c>
      <c r="C231" s="40" t="s">
        <v>46</v>
      </c>
      <c r="D231" s="40">
        <v>1</v>
      </c>
      <c r="E231" s="41">
        <v>10200</v>
      </c>
      <c r="F231" s="42">
        <f t="shared" ca="1" si="13"/>
        <v>10200</v>
      </c>
    </row>
    <row r="232" spans="1:6" ht="15" x14ac:dyDescent="0.25">
      <c r="A232" s="40">
        <v>80101703</v>
      </c>
      <c r="B232" s="39" t="str">
        <f t="shared" ca="1" si="12"/>
        <v/>
      </c>
      <c r="C232" s="40" t="s">
        <v>46</v>
      </c>
      <c r="D232" s="40">
        <v>1</v>
      </c>
      <c r="E232" s="41">
        <v>6540</v>
      </c>
      <c r="F232" s="42">
        <f t="shared" ca="1" si="13"/>
        <v>6540</v>
      </c>
    </row>
    <row r="233" spans="1:6" ht="15" x14ac:dyDescent="0.25">
      <c r="A233" s="40">
        <v>80101703</v>
      </c>
      <c r="B233" s="39" t="str">
        <f t="shared" ca="1" si="12"/>
        <v/>
      </c>
      <c r="C233" s="40" t="s">
        <v>46</v>
      </c>
      <c r="D233" s="40">
        <v>1</v>
      </c>
      <c r="E233" s="41">
        <v>8660</v>
      </c>
      <c r="F233" s="42">
        <f t="shared" ca="1" si="13"/>
        <v>8660</v>
      </c>
    </row>
    <row r="234" spans="1:6" ht="15" x14ac:dyDescent="0.25">
      <c r="A234" s="40">
        <v>80101703</v>
      </c>
      <c r="B234" s="39" t="str">
        <f t="shared" ca="1" si="12"/>
        <v/>
      </c>
      <c r="C234" s="40" t="s">
        <v>46</v>
      </c>
      <c r="D234" s="40">
        <v>1</v>
      </c>
      <c r="E234" s="41">
        <v>3520</v>
      </c>
      <c r="F234" s="42">
        <f t="shared" ca="1" si="13"/>
        <v>3520</v>
      </c>
    </row>
    <row r="235" spans="1:6" ht="15" x14ac:dyDescent="0.25">
      <c r="A235" s="36"/>
      <c r="B235" s="36"/>
      <c r="C235" s="36"/>
      <c r="D235" s="36"/>
      <c r="E235" s="43" t="s">
        <v>48</v>
      </c>
      <c r="F235" s="44">
        <f ca="1">SUM(Table319[MONTO TOTAL ESTIMADO])</f>
        <v>53910</v>
      </c>
    </row>
    <row r="236" spans="1:6" ht="17.25" thickBot="1" x14ac:dyDescent="0.3"/>
    <row r="237" spans="1:6" ht="23.25" thickBot="1" x14ac:dyDescent="0.3">
      <c r="A237" s="29" t="s">
        <v>17</v>
      </c>
      <c r="B237" s="29" t="s">
        <v>18</v>
      </c>
      <c r="C237" s="29" t="s">
        <v>19</v>
      </c>
      <c r="D237" s="29" t="s">
        <v>20</v>
      </c>
      <c r="E237" s="29" t="s">
        <v>21</v>
      </c>
      <c r="F237" s="29" t="s">
        <v>22</v>
      </c>
    </row>
    <row r="238" spans="1:6" ht="15.75" thickBot="1" x14ac:dyDescent="0.3">
      <c r="A238" s="30" t="s">
        <v>72</v>
      </c>
      <c r="B238" s="30" t="s">
        <v>73</v>
      </c>
      <c r="C238" s="30" t="s">
        <v>61</v>
      </c>
      <c r="D238" s="30" t="s">
        <v>63</v>
      </c>
      <c r="E238" s="30" t="s">
        <v>52</v>
      </c>
      <c r="F238" s="30"/>
    </row>
    <row r="239" spans="1:6" ht="15.75" thickBot="1" x14ac:dyDescent="0.3">
      <c r="A239" s="31" t="s">
        <v>28</v>
      </c>
      <c r="B239" s="32" t="s">
        <v>29</v>
      </c>
      <c r="C239" s="33">
        <v>45048</v>
      </c>
      <c r="D239" s="31" t="s">
        <v>30</v>
      </c>
      <c r="E239" s="32" t="s">
        <v>31</v>
      </c>
      <c r="F239" s="30" t="s">
        <v>32</v>
      </c>
    </row>
    <row r="240" spans="1:6" ht="15.75" thickBot="1" x14ac:dyDescent="0.3">
      <c r="A240" s="34"/>
      <c r="B240" s="32" t="s">
        <v>33</v>
      </c>
      <c r="C240" s="35">
        <f>IF(C239="","",IF(AND(MONTH(C239)&gt;=1,MONTH(C239)&lt;=3),1,IF(AND(MONTH(C239)&gt;=4,MONTH(C239)&lt;=6),2,IF(AND(MONTH(C239)&gt;=7,MONTH(C239)&lt;=9),3,4))))</f>
        <v>2</v>
      </c>
      <c r="D240" s="34"/>
      <c r="E240" s="32" t="s">
        <v>34</v>
      </c>
      <c r="F240" s="30" t="s">
        <v>35</v>
      </c>
    </row>
    <row r="241" spans="1:6" ht="15.75" thickBot="1" x14ac:dyDescent="0.3">
      <c r="A241" s="34"/>
      <c r="B241" s="32" t="s">
        <v>36</v>
      </c>
      <c r="C241" s="33">
        <v>45062</v>
      </c>
      <c r="D241" s="34"/>
      <c r="E241" s="32" t="s">
        <v>37</v>
      </c>
      <c r="F241" s="30"/>
    </row>
    <row r="242" spans="1:6" ht="15.75" thickBot="1" x14ac:dyDescent="0.3">
      <c r="A242" s="34"/>
      <c r="B242" s="32" t="s">
        <v>33</v>
      </c>
      <c r="C242" s="35">
        <f>IF(C241="","",IF(AND(MONTH(C241)&gt;=1,MONTH(C241)&lt;=3),1,IF(AND(MONTH(C241)&gt;=4,MONTH(C241)&lt;=6),2,IF(AND(MONTH(C241)&gt;=7,MONTH(C241)&lt;=9),3,4))))</f>
        <v>2</v>
      </c>
      <c r="D242" s="34"/>
      <c r="E242" s="32" t="s">
        <v>38</v>
      </c>
      <c r="F242" s="30"/>
    </row>
    <row r="243" spans="1:6" ht="15.75" thickBot="1" x14ac:dyDescent="0.3">
      <c r="A243" s="36"/>
      <c r="B243" s="36"/>
      <c r="C243" s="36"/>
      <c r="D243" s="36"/>
      <c r="E243" s="36"/>
      <c r="F243" s="36"/>
    </row>
    <row r="244" spans="1:6" ht="15.75" thickBot="1" x14ac:dyDescent="0.3">
      <c r="A244" s="37" t="s">
        <v>39</v>
      </c>
      <c r="B244" s="37" t="s">
        <v>40</v>
      </c>
      <c r="C244" s="37" t="s">
        <v>41</v>
      </c>
      <c r="D244" s="37" t="s">
        <v>42</v>
      </c>
      <c r="E244" s="37" t="s">
        <v>43</v>
      </c>
      <c r="F244" s="37" t="s">
        <v>44</v>
      </c>
    </row>
    <row r="245" spans="1:6" ht="22.5" x14ac:dyDescent="0.25">
      <c r="A245" s="40">
        <v>78180103</v>
      </c>
      <c r="B245" s="39" t="str">
        <f ca="1">IFERROR(INDEX(UNSPSCDes,MATCH(INDIRECT(ADDRESS(ROW(),COLUMN()-1,4)),UNSPSCCode,0)),"")</f>
        <v/>
      </c>
      <c r="C245" s="40" t="s">
        <v>46</v>
      </c>
      <c r="D245" s="40">
        <v>1</v>
      </c>
      <c r="E245" s="41">
        <v>550000</v>
      </c>
      <c r="F245" s="42">
        <f ca="1">INDIRECT(ADDRESS(ROW(),COLUMN()-2,4))*INDIRECT(ADDRESS(ROW(),COLUMN()-1,4))</f>
        <v>550000</v>
      </c>
    </row>
    <row r="246" spans="1:6" ht="15" x14ac:dyDescent="0.25">
      <c r="A246" s="36"/>
      <c r="B246" s="36"/>
      <c r="C246" s="36"/>
      <c r="D246" s="36"/>
      <c r="E246" s="43" t="s">
        <v>48</v>
      </c>
      <c r="F246" s="44">
        <f ca="1">SUM(Table320[MONTO TOTAL ESTIMADO])</f>
        <v>550000</v>
      </c>
    </row>
    <row r="247" spans="1:6" ht="17.25" thickBot="1" x14ac:dyDescent="0.3"/>
    <row r="248" spans="1:6" ht="23.25" thickBot="1" x14ac:dyDescent="0.3">
      <c r="A248" s="29" t="s">
        <v>17</v>
      </c>
      <c r="B248" s="29" t="s">
        <v>18</v>
      </c>
      <c r="C248" s="29" t="s">
        <v>19</v>
      </c>
      <c r="D248" s="29" t="s">
        <v>20</v>
      </c>
      <c r="E248" s="29" t="s">
        <v>21</v>
      </c>
      <c r="F248" s="29" t="s">
        <v>22</v>
      </c>
    </row>
    <row r="249" spans="1:6" ht="15.75" thickBot="1" x14ac:dyDescent="0.3">
      <c r="A249" s="30" t="s">
        <v>74</v>
      </c>
      <c r="B249" s="30" t="s">
        <v>75</v>
      </c>
      <c r="C249" s="30" t="s">
        <v>25</v>
      </c>
      <c r="D249" s="30" t="s">
        <v>26</v>
      </c>
      <c r="E249" s="30" t="s">
        <v>27</v>
      </c>
      <c r="F249" s="30"/>
    </row>
    <row r="250" spans="1:6" ht="15.75" thickBot="1" x14ac:dyDescent="0.3">
      <c r="A250" s="31" t="s">
        <v>28</v>
      </c>
      <c r="B250" s="32" t="s">
        <v>29</v>
      </c>
      <c r="C250" s="33">
        <v>45153</v>
      </c>
      <c r="D250" s="31" t="s">
        <v>30</v>
      </c>
      <c r="E250" s="32" t="s">
        <v>31</v>
      </c>
      <c r="F250" s="30" t="s">
        <v>32</v>
      </c>
    </row>
    <row r="251" spans="1:6" ht="15.75" thickBot="1" x14ac:dyDescent="0.3">
      <c r="A251" s="34"/>
      <c r="B251" s="32" t="s">
        <v>33</v>
      </c>
      <c r="C251" s="35">
        <f>IF(C250="","",IF(AND(MONTH(C250)&gt;=1,MONTH(C250)&lt;=3),1,IF(AND(MONTH(C250)&gt;=4,MONTH(C250)&lt;=6),2,IF(AND(MONTH(C250)&gt;=7,MONTH(C250)&lt;=9),3,4))))</f>
        <v>3</v>
      </c>
      <c r="D251" s="34"/>
      <c r="E251" s="32" t="s">
        <v>34</v>
      </c>
      <c r="F251" s="30" t="s">
        <v>35</v>
      </c>
    </row>
    <row r="252" spans="1:6" ht="15.75" thickBot="1" x14ac:dyDescent="0.3">
      <c r="A252" s="34"/>
      <c r="B252" s="32" t="s">
        <v>36</v>
      </c>
      <c r="C252" s="33">
        <v>45167</v>
      </c>
      <c r="D252" s="34"/>
      <c r="E252" s="32" t="s">
        <v>37</v>
      </c>
      <c r="F252" s="30"/>
    </row>
    <row r="253" spans="1:6" ht="15.75" thickBot="1" x14ac:dyDescent="0.3">
      <c r="A253" s="34"/>
      <c r="B253" s="32" t="s">
        <v>33</v>
      </c>
      <c r="C253" s="35">
        <f>IF(C252="","",IF(AND(MONTH(C252)&gt;=1,MONTH(C252)&lt;=3),1,IF(AND(MONTH(C252)&gt;=4,MONTH(C252)&lt;=6),2,IF(AND(MONTH(C252)&gt;=7,MONTH(C252)&lt;=9),3,4))))</f>
        <v>3</v>
      </c>
      <c r="D253" s="34"/>
      <c r="E253" s="32" t="s">
        <v>38</v>
      </c>
      <c r="F253" s="30"/>
    </row>
    <row r="254" spans="1:6" ht="15.75" thickBot="1" x14ac:dyDescent="0.3">
      <c r="A254" s="36"/>
      <c r="B254" s="36"/>
      <c r="C254" s="36"/>
      <c r="D254" s="36"/>
      <c r="E254" s="36"/>
      <c r="F254" s="36"/>
    </row>
    <row r="255" spans="1:6" ht="15.75" thickBot="1" x14ac:dyDescent="0.3">
      <c r="A255" s="37" t="s">
        <v>39</v>
      </c>
      <c r="B255" s="37" t="s">
        <v>40</v>
      </c>
      <c r="C255" s="37" t="s">
        <v>41</v>
      </c>
      <c r="D255" s="37" t="s">
        <v>42</v>
      </c>
      <c r="E255" s="37" t="s">
        <v>43</v>
      </c>
      <c r="F255" s="37" t="s">
        <v>44</v>
      </c>
    </row>
    <row r="256" spans="1:6" ht="15" x14ac:dyDescent="0.25">
      <c r="A256" s="38">
        <v>14111704</v>
      </c>
      <c r="B256" s="39" t="str">
        <f t="shared" ref="B256:B287" ca="1" si="14">IFERROR(INDEX(UNSPSCDes,MATCH(INDIRECT(ADDRESS(ROW(),COLUMN()-1,4)),UNSPSCCode,0)),"")</f>
        <v/>
      </c>
      <c r="C256" s="40" t="s">
        <v>45</v>
      </c>
      <c r="D256" s="40">
        <v>23</v>
      </c>
      <c r="E256" s="41">
        <v>700</v>
      </c>
      <c r="F256" s="42">
        <f t="shared" ref="F256:F287" ca="1" si="15">INDIRECT(ADDRESS(ROW(),COLUMN()-2,4))*INDIRECT(ADDRESS(ROW(),COLUMN()-1,4))</f>
        <v>16100</v>
      </c>
    </row>
    <row r="257" spans="1:6" ht="15" x14ac:dyDescent="0.25">
      <c r="A257" s="38">
        <v>14111703</v>
      </c>
      <c r="B257" s="39" t="str">
        <f t="shared" ca="1" si="14"/>
        <v/>
      </c>
      <c r="C257" s="40" t="s">
        <v>45</v>
      </c>
      <c r="D257" s="40">
        <v>5</v>
      </c>
      <c r="E257" s="41">
        <v>2000</v>
      </c>
      <c r="F257" s="42">
        <f t="shared" ca="1" si="15"/>
        <v>10000</v>
      </c>
    </row>
    <row r="258" spans="1:6" ht="15" x14ac:dyDescent="0.25">
      <c r="A258" s="38">
        <v>47131618</v>
      </c>
      <c r="B258" s="39" t="str">
        <f t="shared" ca="1" si="14"/>
        <v/>
      </c>
      <c r="C258" s="40" t="s">
        <v>46</v>
      </c>
      <c r="D258" s="40">
        <v>2</v>
      </c>
      <c r="E258" s="41">
        <v>250</v>
      </c>
      <c r="F258" s="42">
        <f t="shared" ca="1" si="15"/>
        <v>500</v>
      </c>
    </row>
    <row r="259" spans="1:6" ht="15" x14ac:dyDescent="0.25">
      <c r="A259" s="38">
        <v>47131603</v>
      </c>
      <c r="B259" s="39" t="str">
        <f t="shared" ca="1" si="14"/>
        <v/>
      </c>
      <c r="C259" s="40" t="s">
        <v>46</v>
      </c>
      <c r="D259" s="40">
        <v>30</v>
      </c>
      <c r="E259" s="41">
        <v>20</v>
      </c>
      <c r="F259" s="42">
        <f t="shared" ca="1" si="15"/>
        <v>600</v>
      </c>
    </row>
    <row r="260" spans="1:6" ht="15" x14ac:dyDescent="0.25">
      <c r="A260" s="38">
        <v>47131810</v>
      </c>
      <c r="B260" s="39" t="str">
        <f t="shared" ca="1" si="14"/>
        <v/>
      </c>
      <c r="C260" s="40" t="s">
        <v>47</v>
      </c>
      <c r="D260" s="40">
        <v>10</v>
      </c>
      <c r="E260" s="41">
        <v>250</v>
      </c>
      <c r="F260" s="42">
        <f t="shared" ca="1" si="15"/>
        <v>2500</v>
      </c>
    </row>
    <row r="261" spans="1:6" ht="15" x14ac:dyDescent="0.25">
      <c r="A261" s="38">
        <v>47131812</v>
      </c>
      <c r="B261" s="39" t="str">
        <f t="shared" ca="1" si="14"/>
        <v/>
      </c>
      <c r="C261" s="40" t="s">
        <v>46</v>
      </c>
      <c r="D261" s="40">
        <v>25</v>
      </c>
      <c r="E261" s="41">
        <v>100</v>
      </c>
      <c r="F261" s="42">
        <f t="shared" ca="1" si="15"/>
        <v>2500</v>
      </c>
    </row>
    <row r="262" spans="1:6" ht="15" x14ac:dyDescent="0.25">
      <c r="A262" s="38">
        <v>47131802</v>
      </c>
      <c r="B262" s="39" t="str">
        <f t="shared" ca="1" si="14"/>
        <v/>
      </c>
      <c r="C262" s="40" t="s">
        <v>46</v>
      </c>
      <c r="D262" s="40">
        <v>25</v>
      </c>
      <c r="E262" s="41">
        <v>600</v>
      </c>
      <c r="F262" s="42">
        <f t="shared" ca="1" si="15"/>
        <v>15000</v>
      </c>
    </row>
    <row r="263" spans="1:6" ht="15" x14ac:dyDescent="0.25">
      <c r="A263" s="38">
        <v>14111705</v>
      </c>
      <c r="B263" s="39" t="str">
        <f t="shared" ca="1" si="14"/>
        <v/>
      </c>
      <c r="C263" s="40" t="s">
        <v>45</v>
      </c>
      <c r="D263" s="40">
        <v>5</v>
      </c>
      <c r="E263" s="41">
        <v>1050</v>
      </c>
      <c r="F263" s="42">
        <f t="shared" ca="1" si="15"/>
        <v>5250</v>
      </c>
    </row>
    <row r="264" spans="1:6" ht="15" x14ac:dyDescent="0.25">
      <c r="A264" s="38">
        <v>47121701</v>
      </c>
      <c r="B264" s="39" t="str">
        <f t="shared" ca="1" si="14"/>
        <v/>
      </c>
      <c r="C264" s="40" t="s">
        <v>45</v>
      </c>
      <c r="D264" s="40">
        <v>5</v>
      </c>
      <c r="E264" s="41">
        <v>500</v>
      </c>
      <c r="F264" s="42">
        <f t="shared" ca="1" si="15"/>
        <v>2500</v>
      </c>
    </row>
    <row r="265" spans="1:6" ht="15" x14ac:dyDescent="0.25">
      <c r="A265" s="38">
        <v>47121701</v>
      </c>
      <c r="B265" s="39" t="str">
        <f t="shared" ca="1" si="14"/>
        <v/>
      </c>
      <c r="C265" s="40" t="s">
        <v>45</v>
      </c>
      <c r="D265" s="40">
        <v>5</v>
      </c>
      <c r="E265" s="41">
        <v>300</v>
      </c>
      <c r="F265" s="42">
        <f t="shared" ca="1" si="15"/>
        <v>1500</v>
      </c>
    </row>
    <row r="266" spans="1:6" ht="15" x14ac:dyDescent="0.25">
      <c r="A266" s="38">
        <v>47121701</v>
      </c>
      <c r="B266" s="39" t="str">
        <f t="shared" ca="1" si="14"/>
        <v/>
      </c>
      <c r="C266" s="40" t="s">
        <v>45</v>
      </c>
      <c r="D266" s="40">
        <v>5</v>
      </c>
      <c r="E266" s="41">
        <v>300</v>
      </c>
      <c r="F266" s="42">
        <f t="shared" ca="1" si="15"/>
        <v>1500</v>
      </c>
    </row>
    <row r="267" spans="1:6" ht="15" x14ac:dyDescent="0.25">
      <c r="A267" s="38">
        <v>47131803</v>
      </c>
      <c r="B267" s="39" t="str">
        <f t="shared" ca="1" si="14"/>
        <v/>
      </c>
      <c r="C267" s="40" t="s">
        <v>47</v>
      </c>
      <c r="D267" s="40">
        <v>12</v>
      </c>
      <c r="E267" s="41">
        <v>150</v>
      </c>
      <c r="F267" s="42">
        <f t="shared" ca="1" si="15"/>
        <v>1800</v>
      </c>
    </row>
    <row r="268" spans="1:6" ht="15" x14ac:dyDescent="0.25">
      <c r="A268" s="38">
        <v>47131803</v>
      </c>
      <c r="B268" s="39" t="str">
        <f t="shared" ca="1" si="14"/>
        <v/>
      </c>
      <c r="C268" s="40" t="s">
        <v>47</v>
      </c>
      <c r="D268" s="40">
        <v>12</v>
      </c>
      <c r="E268" s="41">
        <v>250</v>
      </c>
      <c r="F268" s="42">
        <f t="shared" ca="1" si="15"/>
        <v>3000</v>
      </c>
    </row>
    <row r="269" spans="1:6" ht="15" x14ac:dyDescent="0.25">
      <c r="A269" s="38">
        <v>53131608</v>
      </c>
      <c r="B269" s="39" t="str">
        <f t="shared" ca="1" si="14"/>
        <v/>
      </c>
      <c r="C269" s="40" t="s">
        <v>47</v>
      </c>
      <c r="D269" s="40">
        <v>6</v>
      </c>
      <c r="E269" s="41">
        <v>250</v>
      </c>
      <c r="F269" s="42">
        <f t="shared" ca="1" si="15"/>
        <v>1500</v>
      </c>
    </row>
    <row r="270" spans="1:6" ht="15" x14ac:dyDescent="0.25">
      <c r="A270" s="38">
        <v>47131502</v>
      </c>
      <c r="B270" s="39" t="str">
        <f t="shared" ca="1" si="14"/>
        <v/>
      </c>
      <c r="C270" s="40" t="s">
        <v>46</v>
      </c>
      <c r="D270" s="40">
        <v>3</v>
      </c>
      <c r="E270" s="41">
        <v>800</v>
      </c>
      <c r="F270" s="42">
        <f t="shared" ca="1" si="15"/>
        <v>2400</v>
      </c>
    </row>
    <row r="271" spans="1:6" ht="15" x14ac:dyDescent="0.25">
      <c r="A271" s="38">
        <v>47131502</v>
      </c>
      <c r="B271" s="39" t="str">
        <f t="shared" ca="1" si="14"/>
        <v/>
      </c>
      <c r="C271" s="40" t="s">
        <v>46</v>
      </c>
      <c r="D271" s="40">
        <v>30</v>
      </c>
      <c r="E271" s="41">
        <v>60</v>
      </c>
      <c r="F271" s="42">
        <f t="shared" ca="1" si="15"/>
        <v>1800</v>
      </c>
    </row>
    <row r="272" spans="1:6" ht="15" x14ac:dyDescent="0.25">
      <c r="A272" s="38">
        <v>47131824</v>
      </c>
      <c r="B272" s="39" t="str">
        <f t="shared" ca="1" si="14"/>
        <v/>
      </c>
      <c r="C272" s="40" t="s">
        <v>47</v>
      </c>
      <c r="D272" s="40">
        <v>5</v>
      </c>
      <c r="E272" s="41">
        <v>200</v>
      </c>
      <c r="F272" s="42">
        <f t="shared" ca="1" si="15"/>
        <v>1000</v>
      </c>
    </row>
    <row r="273" spans="1:6" ht="15" x14ac:dyDescent="0.25">
      <c r="A273" s="38">
        <v>47121702</v>
      </c>
      <c r="B273" s="39" t="str">
        <f t="shared" ca="1" si="14"/>
        <v/>
      </c>
      <c r="C273" s="40" t="s">
        <v>46</v>
      </c>
      <c r="D273" s="40">
        <v>1</v>
      </c>
      <c r="E273" s="41">
        <v>10000</v>
      </c>
      <c r="F273" s="42">
        <f t="shared" ca="1" si="15"/>
        <v>10000</v>
      </c>
    </row>
    <row r="274" spans="1:6" ht="15" x14ac:dyDescent="0.25">
      <c r="A274" s="38">
        <v>47121702</v>
      </c>
      <c r="B274" s="39" t="str">
        <f t="shared" ca="1" si="14"/>
        <v/>
      </c>
      <c r="C274" s="40" t="s">
        <v>46</v>
      </c>
      <c r="D274" s="40">
        <v>3</v>
      </c>
      <c r="E274" s="41">
        <v>1300</v>
      </c>
      <c r="F274" s="42">
        <f t="shared" ca="1" si="15"/>
        <v>3900</v>
      </c>
    </row>
    <row r="275" spans="1:6" ht="15" x14ac:dyDescent="0.25">
      <c r="A275" s="38">
        <v>47121702</v>
      </c>
      <c r="B275" s="39" t="str">
        <f t="shared" ca="1" si="14"/>
        <v/>
      </c>
      <c r="C275" s="40" t="s">
        <v>46</v>
      </c>
      <c r="D275" s="40">
        <v>3</v>
      </c>
      <c r="E275" s="41">
        <v>350</v>
      </c>
      <c r="F275" s="42">
        <f t="shared" ca="1" si="15"/>
        <v>1050</v>
      </c>
    </row>
    <row r="276" spans="1:6" ht="15" x14ac:dyDescent="0.25">
      <c r="A276" s="38">
        <v>47131801</v>
      </c>
      <c r="B276" s="39" t="str">
        <f t="shared" ca="1" si="14"/>
        <v/>
      </c>
      <c r="C276" s="40" t="s">
        <v>46</v>
      </c>
      <c r="D276" s="40">
        <v>3</v>
      </c>
      <c r="E276" s="41">
        <v>200</v>
      </c>
      <c r="F276" s="42">
        <f t="shared" ca="1" si="15"/>
        <v>600</v>
      </c>
    </row>
    <row r="277" spans="1:6" ht="15" x14ac:dyDescent="0.25">
      <c r="A277" s="38">
        <v>47131821</v>
      </c>
      <c r="B277" s="39" t="str">
        <f t="shared" ca="1" si="14"/>
        <v/>
      </c>
      <c r="C277" s="40" t="s">
        <v>47</v>
      </c>
      <c r="D277" s="40">
        <v>1</v>
      </c>
      <c r="E277" s="41">
        <v>300</v>
      </c>
      <c r="F277" s="42">
        <f t="shared" ca="1" si="15"/>
        <v>300</v>
      </c>
    </row>
    <row r="278" spans="1:6" ht="15" x14ac:dyDescent="0.25">
      <c r="A278" s="38">
        <v>47131805</v>
      </c>
      <c r="B278" s="39" t="str">
        <f t="shared" ca="1" si="14"/>
        <v/>
      </c>
      <c r="C278" s="40" t="s">
        <v>46</v>
      </c>
      <c r="D278" s="40">
        <v>2</v>
      </c>
      <c r="E278" s="41">
        <v>300</v>
      </c>
      <c r="F278" s="42">
        <f t="shared" ca="1" si="15"/>
        <v>600</v>
      </c>
    </row>
    <row r="279" spans="1:6" ht="15" x14ac:dyDescent="0.25">
      <c r="A279" s="38">
        <v>46181504</v>
      </c>
      <c r="B279" s="39" t="str">
        <f t="shared" ca="1" si="14"/>
        <v/>
      </c>
      <c r="C279" s="40" t="s">
        <v>45</v>
      </c>
      <c r="D279" s="40">
        <v>6</v>
      </c>
      <c r="E279" s="41">
        <v>150</v>
      </c>
      <c r="F279" s="42">
        <f t="shared" ca="1" si="15"/>
        <v>900</v>
      </c>
    </row>
    <row r="280" spans="1:6" ht="15" x14ac:dyDescent="0.25">
      <c r="A280" s="38">
        <v>47131801</v>
      </c>
      <c r="B280" s="39" t="str">
        <f t="shared" ca="1" si="14"/>
        <v/>
      </c>
      <c r="C280" s="40" t="s">
        <v>47</v>
      </c>
      <c r="D280" s="40">
        <v>1</v>
      </c>
      <c r="E280" s="41">
        <v>250</v>
      </c>
      <c r="F280" s="42">
        <f t="shared" ca="1" si="15"/>
        <v>250</v>
      </c>
    </row>
    <row r="281" spans="1:6" ht="15" x14ac:dyDescent="0.25">
      <c r="A281" s="38">
        <v>47131608</v>
      </c>
      <c r="B281" s="39" t="str">
        <f t="shared" ca="1" si="14"/>
        <v/>
      </c>
      <c r="C281" s="40" t="s">
        <v>46</v>
      </c>
      <c r="D281" s="40">
        <v>5</v>
      </c>
      <c r="E281" s="41">
        <v>150</v>
      </c>
      <c r="F281" s="42">
        <f t="shared" ca="1" si="15"/>
        <v>750</v>
      </c>
    </row>
    <row r="282" spans="1:6" ht="15" x14ac:dyDescent="0.25">
      <c r="A282" s="38">
        <v>47131705</v>
      </c>
      <c r="B282" s="39" t="str">
        <f t="shared" ca="1" si="14"/>
        <v/>
      </c>
      <c r="C282" s="40" t="s">
        <v>46</v>
      </c>
      <c r="D282" s="40">
        <v>3</v>
      </c>
      <c r="E282" s="41">
        <v>450</v>
      </c>
      <c r="F282" s="42">
        <f t="shared" ca="1" si="15"/>
        <v>1350</v>
      </c>
    </row>
    <row r="283" spans="1:6" ht="15" x14ac:dyDescent="0.25">
      <c r="A283" s="38">
        <v>31201505</v>
      </c>
      <c r="B283" s="39" t="str">
        <f t="shared" ca="1" si="14"/>
        <v/>
      </c>
      <c r="C283" s="40" t="s">
        <v>46</v>
      </c>
      <c r="D283" s="40">
        <v>2</v>
      </c>
      <c r="E283" s="41">
        <v>250</v>
      </c>
      <c r="F283" s="42">
        <f t="shared" ca="1" si="15"/>
        <v>500</v>
      </c>
    </row>
    <row r="284" spans="1:6" ht="15" x14ac:dyDescent="0.25">
      <c r="A284" s="38">
        <v>15121806</v>
      </c>
      <c r="B284" s="39" t="str">
        <f t="shared" ca="1" si="14"/>
        <v/>
      </c>
      <c r="C284" s="40" t="s">
        <v>46</v>
      </c>
      <c r="D284" s="40">
        <v>1</v>
      </c>
      <c r="E284" s="41">
        <v>250</v>
      </c>
      <c r="F284" s="42">
        <f t="shared" ca="1" si="15"/>
        <v>250</v>
      </c>
    </row>
    <row r="285" spans="1:6" ht="15" x14ac:dyDescent="0.25">
      <c r="A285" s="38">
        <v>31201502</v>
      </c>
      <c r="B285" s="39" t="str">
        <f t="shared" ca="1" si="14"/>
        <v/>
      </c>
      <c r="C285" s="40" t="s">
        <v>46</v>
      </c>
      <c r="D285" s="40">
        <v>1</v>
      </c>
      <c r="E285" s="41">
        <v>300</v>
      </c>
      <c r="F285" s="42">
        <f t="shared" ca="1" si="15"/>
        <v>300</v>
      </c>
    </row>
    <row r="286" spans="1:6" ht="15" x14ac:dyDescent="0.25">
      <c r="A286" s="38">
        <v>30181513</v>
      </c>
      <c r="B286" s="39" t="str">
        <f t="shared" ca="1" si="14"/>
        <v/>
      </c>
      <c r="C286" s="40" t="s">
        <v>46</v>
      </c>
      <c r="D286" s="40">
        <v>3</v>
      </c>
      <c r="E286" s="41">
        <v>300</v>
      </c>
      <c r="F286" s="42">
        <f t="shared" ca="1" si="15"/>
        <v>900</v>
      </c>
    </row>
    <row r="287" spans="1:6" ht="15" x14ac:dyDescent="0.25">
      <c r="A287" s="38">
        <v>31211904</v>
      </c>
      <c r="B287" s="39" t="str">
        <f t="shared" ca="1" si="14"/>
        <v/>
      </c>
      <c r="C287" s="40" t="s">
        <v>46</v>
      </c>
      <c r="D287" s="40">
        <v>2</v>
      </c>
      <c r="E287" s="41">
        <v>120</v>
      </c>
      <c r="F287" s="42">
        <f t="shared" ca="1" si="15"/>
        <v>240</v>
      </c>
    </row>
    <row r="288" spans="1:6" ht="15" x14ac:dyDescent="0.25">
      <c r="A288" s="36"/>
      <c r="B288" s="36"/>
      <c r="C288" s="36"/>
      <c r="D288" s="36"/>
      <c r="E288" s="43" t="s">
        <v>48</v>
      </c>
      <c r="F288" s="44">
        <f ca="1">SUM(Table326[MONTO TOTAL ESTIMADO])</f>
        <v>91340</v>
      </c>
    </row>
    <row r="289" spans="1:6" ht="17.25" thickBot="1" x14ac:dyDescent="0.3"/>
    <row r="290" spans="1:6" ht="23.25" thickBot="1" x14ac:dyDescent="0.3">
      <c r="A290" s="29" t="s">
        <v>17</v>
      </c>
      <c r="B290" s="29" t="s">
        <v>18</v>
      </c>
      <c r="C290" s="29" t="s">
        <v>19</v>
      </c>
      <c r="D290" s="29" t="s">
        <v>20</v>
      </c>
      <c r="E290" s="29" t="s">
        <v>21</v>
      </c>
      <c r="F290" s="29" t="s">
        <v>22</v>
      </c>
    </row>
    <row r="291" spans="1:6" ht="15.75" thickBot="1" x14ac:dyDescent="0.3">
      <c r="A291" s="30" t="s">
        <v>50</v>
      </c>
      <c r="B291" s="30" t="s">
        <v>76</v>
      </c>
      <c r="C291" s="30" t="s">
        <v>25</v>
      </c>
      <c r="D291" s="30" t="s">
        <v>26</v>
      </c>
      <c r="E291" s="30" t="s">
        <v>27</v>
      </c>
      <c r="F291" s="30"/>
    </row>
    <row r="292" spans="1:6" ht="15.75" thickBot="1" x14ac:dyDescent="0.3">
      <c r="A292" s="31" t="s">
        <v>28</v>
      </c>
      <c r="B292" s="32" t="s">
        <v>29</v>
      </c>
      <c r="C292" s="33">
        <v>45153</v>
      </c>
      <c r="D292" s="31" t="s">
        <v>30</v>
      </c>
      <c r="E292" s="32" t="s">
        <v>31</v>
      </c>
      <c r="F292" s="30" t="s">
        <v>32</v>
      </c>
    </row>
    <row r="293" spans="1:6" ht="15.75" thickBot="1" x14ac:dyDescent="0.3">
      <c r="A293" s="34"/>
      <c r="B293" s="32" t="s">
        <v>33</v>
      </c>
      <c r="C293" s="35">
        <f>IF(C292="","",IF(AND(MONTH(C292)&gt;=1,MONTH(C292)&lt;=3),1,IF(AND(MONTH(C292)&gt;=4,MONTH(C292)&lt;=6),2,IF(AND(MONTH(C292)&gt;=7,MONTH(C292)&lt;=9),3,4))))</f>
        <v>3</v>
      </c>
      <c r="D293" s="34"/>
      <c r="E293" s="32" t="s">
        <v>34</v>
      </c>
      <c r="F293" s="30" t="s">
        <v>35</v>
      </c>
    </row>
    <row r="294" spans="1:6" ht="15.75" thickBot="1" x14ac:dyDescent="0.3">
      <c r="A294" s="34"/>
      <c r="B294" s="32" t="s">
        <v>36</v>
      </c>
      <c r="C294" s="33">
        <v>45167</v>
      </c>
      <c r="D294" s="34"/>
      <c r="E294" s="32" t="s">
        <v>37</v>
      </c>
      <c r="F294" s="30"/>
    </row>
    <row r="295" spans="1:6" ht="15.75" thickBot="1" x14ac:dyDescent="0.3">
      <c r="A295" s="34"/>
      <c r="B295" s="32" t="s">
        <v>33</v>
      </c>
      <c r="C295" s="35">
        <f>IF(C294="","",IF(AND(MONTH(C294)&gt;=1,MONTH(C294)&lt;=3),1,IF(AND(MONTH(C294)&gt;=4,MONTH(C294)&lt;=6),2,IF(AND(MONTH(C294)&gt;=7,MONTH(C294)&lt;=9),3,4))))</f>
        <v>3</v>
      </c>
      <c r="D295" s="34"/>
      <c r="E295" s="32" t="s">
        <v>38</v>
      </c>
      <c r="F295" s="30"/>
    </row>
    <row r="296" spans="1:6" ht="15.75" thickBot="1" x14ac:dyDescent="0.3">
      <c r="A296" s="36"/>
      <c r="B296" s="36"/>
      <c r="C296" s="36"/>
      <c r="D296" s="36"/>
      <c r="E296" s="36"/>
      <c r="F296" s="36"/>
    </row>
    <row r="297" spans="1:6" ht="15.75" thickBot="1" x14ac:dyDescent="0.3">
      <c r="A297" s="37" t="s">
        <v>39</v>
      </c>
      <c r="B297" s="37" t="s">
        <v>40</v>
      </c>
      <c r="C297" s="37" t="s">
        <v>41</v>
      </c>
      <c r="D297" s="37" t="s">
        <v>42</v>
      </c>
      <c r="E297" s="37" t="s">
        <v>43</v>
      </c>
      <c r="F297" s="37" t="s">
        <v>44</v>
      </c>
    </row>
    <row r="298" spans="1:6" ht="15" x14ac:dyDescent="0.25">
      <c r="A298" s="38">
        <v>50161509</v>
      </c>
      <c r="B298" s="39" t="str">
        <f t="shared" ref="B298:B307" ca="1" si="16">IFERROR(INDEX(UNSPSCDes,MATCH(INDIRECT(ADDRESS(ROW(),COLUMN()-1,4)),UNSPSCCode,0)),"")</f>
        <v/>
      </c>
      <c r="C298" s="40" t="s">
        <v>46</v>
      </c>
      <c r="D298" s="40">
        <v>20</v>
      </c>
      <c r="E298" s="41">
        <v>150</v>
      </c>
      <c r="F298" s="42">
        <f t="shared" ref="F298:F307" ca="1" si="17">INDIRECT(ADDRESS(ROW(),COLUMN()-2,4))*INDIRECT(ADDRESS(ROW(),COLUMN()-1,4))</f>
        <v>3000</v>
      </c>
    </row>
    <row r="299" spans="1:6" ht="15" x14ac:dyDescent="0.25">
      <c r="A299" s="38">
        <v>50161509</v>
      </c>
      <c r="B299" s="39" t="str">
        <f t="shared" ca="1" si="16"/>
        <v/>
      </c>
      <c r="C299" s="40" t="s">
        <v>46</v>
      </c>
      <c r="D299" s="40">
        <v>1</v>
      </c>
      <c r="E299" s="41">
        <v>900</v>
      </c>
      <c r="F299" s="42">
        <f t="shared" ca="1" si="17"/>
        <v>900</v>
      </c>
    </row>
    <row r="300" spans="1:6" ht="15" x14ac:dyDescent="0.25">
      <c r="A300" s="38">
        <v>50161510</v>
      </c>
      <c r="B300" s="39" t="str">
        <f t="shared" ca="1" si="16"/>
        <v/>
      </c>
      <c r="C300" s="40" t="s">
        <v>51</v>
      </c>
      <c r="D300" s="40">
        <v>25</v>
      </c>
      <c r="E300" s="41">
        <v>275</v>
      </c>
      <c r="F300" s="42">
        <f t="shared" ca="1" si="17"/>
        <v>6875</v>
      </c>
    </row>
    <row r="301" spans="1:6" ht="15" x14ac:dyDescent="0.25">
      <c r="A301" s="38">
        <v>52151504</v>
      </c>
      <c r="B301" s="39" t="str">
        <f t="shared" ca="1" si="16"/>
        <v/>
      </c>
      <c r="C301" s="40" t="s">
        <v>45</v>
      </c>
      <c r="D301" s="40">
        <v>5</v>
      </c>
      <c r="E301" s="41">
        <v>300</v>
      </c>
      <c r="F301" s="42">
        <f t="shared" ca="1" si="17"/>
        <v>1500</v>
      </c>
    </row>
    <row r="302" spans="1:6" ht="15" x14ac:dyDescent="0.25">
      <c r="A302" s="38">
        <v>52151504</v>
      </c>
      <c r="B302" s="39" t="str">
        <f t="shared" ca="1" si="16"/>
        <v/>
      </c>
      <c r="C302" s="40" t="s">
        <v>45</v>
      </c>
      <c r="D302" s="40">
        <v>10</v>
      </c>
      <c r="E302" s="41">
        <v>220</v>
      </c>
      <c r="F302" s="42">
        <f t="shared" ca="1" si="17"/>
        <v>2200</v>
      </c>
    </row>
    <row r="303" spans="1:6" ht="15" x14ac:dyDescent="0.25">
      <c r="A303" s="38">
        <v>52151504</v>
      </c>
      <c r="B303" s="39" t="str">
        <f t="shared" ca="1" si="16"/>
        <v/>
      </c>
      <c r="C303" s="40" t="s">
        <v>45</v>
      </c>
      <c r="D303" s="40">
        <v>12</v>
      </c>
      <c r="E303" s="41">
        <v>200</v>
      </c>
      <c r="F303" s="42">
        <f t="shared" ca="1" si="17"/>
        <v>2400</v>
      </c>
    </row>
    <row r="304" spans="1:6" ht="15" x14ac:dyDescent="0.25">
      <c r="A304" s="38">
        <v>50201713</v>
      </c>
      <c r="B304" s="39" t="str">
        <f t="shared" ca="1" si="16"/>
        <v/>
      </c>
      <c r="C304" s="40" t="s">
        <v>51</v>
      </c>
      <c r="D304" s="40">
        <v>5</v>
      </c>
      <c r="E304" s="41">
        <v>150</v>
      </c>
      <c r="F304" s="42">
        <f t="shared" ca="1" si="17"/>
        <v>750</v>
      </c>
    </row>
    <row r="305" spans="1:6" ht="15" x14ac:dyDescent="0.25">
      <c r="A305" s="38">
        <v>52151502</v>
      </c>
      <c r="B305" s="39" t="str">
        <f t="shared" ca="1" si="16"/>
        <v/>
      </c>
      <c r="C305" s="40" t="s">
        <v>45</v>
      </c>
      <c r="D305" s="40">
        <v>5</v>
      </c>
      <c r="E305" s="41">
        <v>200</v>
      </c>
      <c r="F305" s="42">
        <f t="shared" ca="1" si="17"/>
        <v>1000</v>
      </c>
    </row>
    <row r="306" spans="1:6" ht="15" x14ac:dyDescent="0.25">
      <c r="A306" s="38">
        <v>52151502</v>
      </c>
      <c r="B306" s="39" t="str">
        <f t="shared" ca="1" si="16"/>
        <v/>
      </c>
      <c r="C306" s="40" t="s">
        <v>45</v>
      </c>
      <c r="D306" s="40">
        <v>2</v>
      </c>
      <c r="E306" s="41">
        <v>500</v>
      </c>
      <c r="F306" s="42">
        <f t="shared" ca="1" si="17"/>
        <v>1000</v>
      </c>
    </row>
    <row r="307" spans="1:6" ht="15" x14ac:dyDescent="0.25">
      <c r="A307" s="38">
        <v>52151505</v>
      </c>
      <c r="B307" s="39" t="str">
        <f t="shared" ca="1" si="16"/>
        <v/>
      </c>
      <c r="C307" s="40" t="s">
        <v>51</v>
      </c>
      <c r="D307" s="40">
        <v>1</v>
      </c>
      <c r="E307" s="41">
        <v>900</v>
      </c>
      <c r="F307" s="42">
        <f t="shared" ca="1" si="17"/>
        <v>900</v>
      </c>
    </row>
    <row r="308" spans="1:6" ht="15" x14ac:dyDescent="0.25">
      <c r="A308" s="36"/>
      <c r="B308" s="36"/>
      <c r="C308" s="36"/>
      <c r="D308" s="36"/>
      <c r="E308" s="43" t="s">
        <v>48</v>
      </c>
      <c r="F308" s="44">
        <f ca="1">SUM(Table327[MONTO TOTAL ESTIMADO])</f>
        <v>20525</v>
      </c>
    </row>
    <row r="309" spans="1:6" ht="17.25" thickBot="1" x14ac:dyDescent="0.3"/>
    <row r="310" spans="1:6" ht="23.25" thickBot="1" x14ac:dyDescent="0.3">
      <c r="A310" s="29" t="s">
        <v>17</v>
      </c>
      <c r="B310" s="29" t="s">
        <v>18</v>
      </c>
      <c r="C310" s="29" t="s">
        <v>19</v>
      </c>
      <c r="D310" s="29" t="s">
        <v>20</v>
      </c>
      <c r="E310" s="29" t="s">
        <v>21</v>
      </c>
      <c r="F310" s="29" t="s">
        <v>22</v>
      </c>
    </row>
    <row r="311" spans="1:6" ht="15.75" thickBot="1" x14ac:dyDescent="0.3">
      <c r="A311" s="30" t="s">
        <v>49</v>
      </c>
      <c r="B311" s="30" t="s">
        <v>77</v>
      </c>
      <c r="C311" s="30" t="s">
        <v>25</v>
      </c>
      <c r="D311" s="30" t="s">
        <v>26</v>
      </c>
      <c r="E311" s="30" t="s">
        <v>52</v>
      </c>
      <c r="F311" s="30"/>
    </row>
    <row r="312" spans="1:6" ht="15.75" thickBot="1" x14ac:dyDescent="0.3">
      <c r="A312" s="31" t="s">
        <v>28</v>
      </c>
      <c r="B312" s="32" t="s">
        <v>29</v>
      </c>
      <c r="C312" s="33">
        <v>45153</v>
      </c>
      <c r="D312" s="31" t="s">
        <v>30</v>
      </c>
      <c r="E312" s="32" t="s">
        <v>31</v>
      </c>
      <c r="F312" s="30" t="s">
        <v>32</v>
      </c>
    </row>
    <row r="313" spans="1:6" ht="15.75" thickBot="1" x14ac:dyDescent="0.3">
      <c r="A313" s="34"/>
      <c r="B313" s="32" t="s">
        <v>33</v>
      </c>
      <c r="C313" s="35">
        <f>IF(C312="","",IF(AND(MONTH(C312)&gt;=1,MONTH(C312)&lt;=3),1,IF(AND(MONTH(C312)&gt;=4,MONTH(C312)&lt;=6),2,IF(AND(MONTH(C312)&gt;=7,MONTH(C312)&lt;=9),3,4))))</f>
        <v>3</v>
      </c>
      <c r="D313" s="34"/>
      <c r="E313" s="32" t="s">
        <v>34</v>
      </c>
      <c r="F313" s="30" t="s">
        <v>35</v>
      </c>
    </row>
    <row r="314" spans="1:6" ht="15.75" thickBot="1" x14ac:dyDescent="0.3">
      <c r="A314" s="34"/>
      <c r="B314" s="32" t="s">
        <v>36</v>
      </c>
      <c r="C314" s="33">
        <v>45167</v>
      </c>
      <c r="D314" s="34"/>
      <c r="E314" s="32" t="s">
        <v>37</v>
      </c>
      <c r="F314" s="30"/>
    </row>
    <row r="315" spans="1:6" ht="15.75" thickBot="1" x14ac:dyDescent="0.3">
      <c r="A315" s="34"/>
      <c r="B315" s="32" t="s">
        <v>33</v>
      </c>
      <c r="C315" s="35">
        <f>IF(C314="","",IF(AND(MONTH(C314)&gt;=1,MONTH(C314)&lt;=3),1,IF(AND(MONTH(C314)&gt;=4,MONTH(C314)&lt;=6),2,IF(AND(MONTH(C314)&gt;=7,MONTH(C314)&lt;=9),3,4))))</f>
        <v>3</v>
      </c>
      <c r="D315" s="34"/>
      <c r="E315" s="32" t="s">
        <v>38</v>
      </c>
      <c r="F315" s="30"/>
    </row>
    <row r="316" spans="1:6" ht="15.75" thickBot="1" x14ac:dyDescent="0.3">
      <c r="A316" s="36"/>
      <c r="B316" s="36"/>
      <c r="C316" s="36"/>
      <c r="D316" s="36"/>
      <c r="E316" s="36"/>
      <c r="F316" s="36"/>
    </row>
    <row r="317" spans="1:6" ht="15.75" thickBot="1" x14ac:dyDescent="0.3">
      <c r="A317" s="37" t="s">
        <v>39</v>
      </c>
      <c r="B317" s="37" t="s">
        <v>40</v>
      </c>
      <c r="C317" s="37" t="s">
        <v>41</v>
      </c>
      <c r="D317" s="37" t="s">
        <v>42</v>
      </c>
      <c r="E317" s="37" t="s">
        <v>43</v>
      </c>
      <c r="F317" s="37" t="s">
        <v>44</v>
      </c>
    </row>
    <row r="318" spans="1:6" ht="15" x14ac:dyDescent="0.25">
      <c r="A318" s="38">
        <v>50201706</v>
      </c>
      <c r="B318" s="39" t="str">
        <f ca="1">IFERROR(INDEX(UNSPSCDes,MATCH(INDIRECT(ADDRESS(ROW(),COLUMN()-1,4)),UNSPSCCode,0)),"")</f>
        <v/>
      </c>
      <c r="C318" s="40" t="s">
        <v>45</v>
      </c>
      <c r="D318" s="40">
        <v>5</v>
      </c>
      <c r="E318" s="41">
        <v>4500</v>
      </c>
      <c r="F318" s="42">
        <f ca="1">INDIRECT(ADDRESS(ROW(),COLUMN()-2,4))*INDIRECT(ADDRESS(ROW(),COLUMN()-1,4))</f>
        <v>22500</v>
      </c>
    </row>
    <row r="319" spans="1:6" ht="15" x14ac:dyDescent="0.25">
      <c r="A319" s="36"/>
      <c r="B319" s="36"/>
      <c r="C319" s="36"/>
      <c r="D319" s="36"/>
      <c r="E319" s="43" t="s">
        <v>48</v>
      </c>
      <c r="F319" s="44">
        <f ca="1">SUM(Table328[MONTO TOTAL ESTIMADO])</f>
        <v>22500</v>
      </c>
    </row>
    <row r="320" spans="1:6" ht="17.25" thickBot="1" x14ac:dyDescent="0.3"/>
    <row r="321" spans="1:6" ht="23.25" thickBot="1" x14ac:dyDescent="0.3">
      <c r="A321" s="29" t="s">
        <v>17</v>
      </c>
      <c r="B321" s="29" t="s">
        <v>18</v>
      </c>
      <c r="C321" s="29" t="s">
        <v>19</v>
      </c>
      <c r="D321" s="29" t="s">
        <v>20</v>
      </c>
      <c r="E321" s="29" t="s">
        <v>21</v>
      </c>
      <c r="F321" s="29" t="s">
        <v>22</v>
      </c>
    </row>
    <row r="322" spans="1:6" ht="15.75" thickBot="1" x14ac:dyDescent="0.3">
      <c r="A322" s="30" t="s">
        <v>53</v>
      </c>
      <c r="B322" s="30" t="s">
        <v>78</v>
      </c>
      <c r="C322" s="30" t="s">
        <v>25</v>
      </c>
      <c r="D322" s="30" t="s">
        <v>26</v>
      </c>
      <c r="E322" s="30" t="s">
        <v>52</v>
      </c>
      <c r="F322" s="30"/>
    </row>
    <row r="323" spans="1:6" ht="15.75" thickBot="1" x14ac:dyDescent="0.3">
      <c r="A323" s="31" t="s">
        <v>28</v>
      </c>
      <c r="B323" s="32" t="s">
        <v>29</v>
      </c>
      <c r="C323" s="33">
        <v>45153</v>
      </c>
      <c r="D323" s="31" t="s">
        <v>30</v>
      </c>
      <c r="E323" s="32" t="s">
        <v>31</v>
      </c>
      <c r="F323" s="30" t="s">
        <v>32</v>
      </c>
    </row>
    <row r="324" spans="1:6" ht="15.75" thickBot="1" x14ac:dyDescent="0.3">
      <c r="A324" s="34"/>
      <c r="B324" s="32" t="s">
        <v>33</v>
      </c>
      <c r="C324" s="35">
        <f>IF(C323="","",IF(AND(MONTH(C323)&gt;=1,MONTH(C323)&lt;=3),1,IF(AND(MONTH(C323)&gt;=4,MONTH(C323)&lt;=6),2,IF(AND(MONTH(C323)&gt;=7,MONTH(C323)&lt;=9),3,4))))</f>
        <v>3</v>
      </c>
      <c r="D324" s="34"/>
      <c r="E324" s="32" t="s">
        <v>34</v>
      </c>
      <c r="F324" s="30" t="s">
        <v>35</v>
      </c>
    </row>
    <row r="325" spans="1:6" ht="15.75" thickBot="1" x14ac:dyDescent="0.3">
      <c r="A325" s="34"/>
      <c r="B325" s="32" t="s">
        <v>36</v>
      </c>
      <c r="C325" s="33">
        <v>45167</v>
      </c>
      <c r="D325" s="34"/>
      <c r="E325" s="32" t="s">
        <v>37</v>
      </c>
      <c r="F325" s="30"/>
    </row>
    <row r="326" spans="1:6" ht="15.75" thickBot="1" x14ac:dyDescent="0.3">
      <c r="A326" s="34"/>
      <c r="B326" s="32" t="s">
        <v>33</v>
      </c>
      <c r="C326" s="35">
        <f>IF(C325="","",IF(AND(MONTH(C325)&gt;=1,MONTH(C325)&lt;=3),1,IF(AND(MONTH(C325)&gt;=4,MONTH(C325)&lt;=6),2,IF(AND(MONTH(C325)&gt;=7,MONTH(C325)&lt;=9),3,4))))</f>
        <v>3</v>
      </c>
      <c r="D326" s="34"/>
      <c r="E326" s="32" t="s">
        <v>38</v>
      </c>
      <c r="F326" s="30"/>
    </row>
    <row r="327" spans="1:6" ht="15.75" thickBot="1" x14ac:dyDescent="0.3">
      <c r="A327" s="36"/>
      <c r="B327" s="36"/>
      <c r="C327" s="36"/>
      <c r="D327" s="36"/>
      <c r="E327" s="36"/>
      <c r="F327" s="36"/>
    </row>
    <row r="328" spans="1:6" ht="15.75" thickBot="1" x14ac:dyDescent="0.3">
      <c r="A328" s="37" t="s">
        <v>39</v>
      </c>
      <c r="B328" s="37" t="s">
        <v>40</v>
      </c>
      <c r="C328" s="37" t="s">
        <v>41</v>
      </c>
      <c r="D328" s="37" t="s">
        <v>42</v>
      </c>
      <c r="E328" s="37" t="s">
        <v>43</v>
      </c>
      <c r="F328" s="37" t="s">
        <v>44</v>
      </c>
    </row>
    <row r="329" spans="1:6" ht="15" x14ac:dyDescent="0.25">
      <c r="A329" s="45">
        <v>44103105</v>
      </c>
      <c r="B329" s="39" t="str">
        <f t="shared" ref="B329:B334" ca="1" si="18">IFERROR(INDEX(UNSPSCDes,MATCH(INDIRECT(ADDRESS(ROW(),COLUMN()-1,4)),UNSPSCCode,0)),"")</f>
        <v/>
      </c>
      <c r="C329" s="40" t="s">
        <v>46</v>
      </c>
      <c r="D329" s="40">
        <v>1</v>
      </c>
      <c r="E329" s="41">
        <v>6000</v>
      </c>
      <c r="F329" s="42">
        <f t="shared" ref="F329:F334" ca="1" si="19">INDIRECT(ADDRESS(ROW(),COLUMN()-2,4))*INDIRECT(ADDRESS(ROW(),COLUMN()-1,4))</f>
        <v>6000</v>
      </c>
    </row>
    <row r="330" spans="1:6" ht="15" x14ac:dyDescent="0.25">
      <c r="A330" s="45">
        <v>44103105</v>
      </c>
      <c r="B330" s="39" t="str">
        <f t="shared" ca="1" si="18"/>
        <v/>
      </c>
      <c r="C330" s="40" t="s">
        <v>46</v>
      </c>
      <c r="D330" s="40">
        <v>1</v>
      </c>
      <c r="E330" s="41">
        <v>7000</v>
      </c>
      <c r="F330" s="42">
        <f t="shared" ca="1" si="19"/>
        <v>7000</v>
      </c>
    </row>
    <row r="331" spans="1:6" ht="15" x14ac:dyDescent="0.25">
      <c r="A331" s="45">
        <v>44103105</v>
      </c>
      <c r="B331" s="39" t="str">
        <f t="shared" ca="1" si="18"/>
        <v/>
      </c>
      <c r="C331" s="40" t="s">
        <v>46</v>
      </c>
      <c r="D331" s="40">
        <v>1</v>
      </c>
      <c r="E331" s="41">
        <v>7000</v>
      </c>
      <c r="F331" s="42">
        <f t="shared" ca="1" si="19"/>
        <v>7000</v>
      </c>
    </row>
    <row r="332" spans="1:6" ht="15" x14ac:dyDescent="0.25">
      <c r="A332" s="45">
        <v>44103105</v>
      </c>
      <c r="B332" s="39" t="str">
        <f t="shared" ca="1" si="18"/>
        <v/>
      </c>
      <c r="C332" s="40" t="s">
        <v>46</v>
      </c>
      <c r="D332" s="40">
        <v>1</v>
      </c>
      <c r="E332" s="41">
        <v>7000</v>
      </c>
      <c r="F332" s="42">
        <f t="shared" ca="1" si="19"/>
        <v>7000</v>
      </c>
    </row>
    <row r="333" spans="1:6" ht="15" x14ac:dyDescent="0.25">
      <c r="A333" s="45">
        <v>44103105</v>
      </c>
      <c r="B333" s="39" t="str">
        <f t="shared" ca="1" si="18"/>
        <v/>
      </c>
      <c r="C333" s="40" t="s">
        <v>46</v>
      </c>
      <c r="D333" s="40">
        <v>1</v>
      </c>
      <c r="E333" s="41">
        <v>1500</v>
      </c>
      <c r="F333" s="42">
        <f t="shared" ca="1" si="19"/>
        <v>1500</v>
      </c>
    </row>
    <row r="334" spans="1:6" ht="15" x14ac:dyDescent="0.25">
      <c r="A334" s="45">
        <v>44103105</v>
      </c>
      <c r="B334" s="39" t="str">
        <f t="shared" ca="1" si="18"/>
        <v/>
      </c>
      <c r="C334" s="40" t="s">
        <v>46</v>
      </c>
      <c r="D334" s="40">
        <v>1</v>
      </c>
      <c r="E334" s="41">
        <v>1800</v>
      </c>
      <c r="F334" s="42">
        <f t="shared" ca="1" si="19"/>
        <v>1800</v>
      </c>
    </row>
    <row r="335" spans="1:6" ht="15" x14ac:dyDescent="0.25">
      <c r="A335" s="36"/>
      <c r="B335" s="36"/>
      <c r="C335" s="36"/>
      <c r="D335" s="36"/>
      <c r="E335" s="43" t="s">
        <v>48</v>
      </c>
      <c r="F335" s="44">
        <f ca="1">SUM(Table329[MONTO TOTAL ESTIMADO])</f>
        <v>30300</v>
      </c>
    </row>
    <row r="336" spans="1:6" ht="17.25" thickBot="1" x14ac:dyDescent="0.3"/>
    <row r="337" spans="1:6" ht="23.25" thickBot="1" x14ac:dyDescent="0.3">
      <c r="A337" s="29" t="s">
        <v>17</v>
      </c>
      <c r="B337" s="29" t="s">
        <v>18</v>
      </c>
      <c r="C337" s="29" t="s">
        <v>19</v>
      </c>
      <c r="D337" s="29" t="s">
        <v>20</v>
      </c>
      <c r="E337" s="29" t="s">
        <v>21</v>
      </c>
      <c r="F337" s="29" t="s">
        <v>22</v>
      </c>
    </row>
    <row r="338" spans="1:6" ht="15.75" thickBot="1" x14ac:dyDescent="0.3">
      <c r="A338" s="30" t="s">
        <v>79</v>
      </c>
      <c r="B338" s="30" t="s">
        <v>80</v>
      </c>
      <c r="C338" s="30" t="s">
        <v>25</v>
      </c>
      <c r="D338" s="30" t="s">
        <v>26</v>
      </c>
      <c r="E338" s="30" t="s">
        <v>52</v>
      </c>
      <c r="F338" s="30"/>
    </row>
    <row r="339" spans="1:6" ht="15.75" thickBot="1" x14ac:dyDescent="0.3">
      <c r="A339" s="31" t="s">
        <v>28</v>
      </c>
      <c r="B339" s="32" t="s">
        <v>29</v>
      </c>
      <c r="C339" s="33">
        <v>45153</v>
      </c>
      <c r="D339" s="31" t="s">
        <v>30</v>
      </c>
      <c r="E339" s="32" t="s">
        <v>31</v>
      </c>
      <c r="F339" s="30" t="s">
        <v>32</v>
      </c>
    </row>
    <row r="340" spans="1:6" ht="15.75" thickBot="1" x14ac:dyDescent="0.3">
      <c r="A340" s="34"/>
      <c r="B340" s="32" t="s">
        <v>33</v>
      </c>
      <c r="C340" s="35">
        <f>IF(C339="","",IF(AND(MONTH(C339)&gt;=1,MONTH(C339)&lt;=3),1,IF(AND(MONTH(C339)&gt;=4,MONTH(C339)&lt;=6),2,IF(AND(MONTH(C339)&gt;=7,MONTH(C339)&lt;=9),3,4))))</f>
        <v>3</v>
      </c>
      <c r="D340" s="34"/>
      <c r="E340" s="32" t="s">
        <v>34</v>
      </c>
      <c r="F340" s="30" t="s">
        <v>35</v>
      </c>
    </row>
    <row r="341" spans="1:6" ht="15.75" thickBot="1" x14ac:dyDescent="0.3">
      <c r="A341" s="34"/>
      <c r="B341" s="32" t="s">
        <v>36</v>
      </c>
      <c r="C341" s="33">
        <v>45167</v>
      </c>
      <c r="D341" s="34"/>
      <c r="E341" s="32" t="s">
        <v>37</v>
      </c>
      <c r="F341" s="30"/>
    </row>
    <row r="342" spans="1:6" ht="15.75" thickBot="1" x14ac:dyDescent="0.3">
      <c r="A342" s="34"/>
      <c r="B342" s="32" t="s">
        <v>33</v>
      </c>
      <c r="C342" s="35">
        <f>IF(C341="","",IF(AND(MONTH(C341)&gt;=1,MONTH(C341)&lt;=3),1,IF(AND(MONTH(C341)&gt;=4,MONTH(C341)&lt;=6),2,IF(AND(MONTH(C341)&gt;=7,MONTH(C341)&lt;=9),3,4))))</f>
        <v>3</v>
      </c>
      <c r="D342" s="34"/>
      <c r="E342" s="32" t="s">
        <v>38</v>
      </c>
      <c r="F342" s="30"/>
    </row>
    <row r="343" spans="1:6" ht="15.75" thickBot="1" x14ac:dyDescent="0.3">
      <c r="A343" s="36"/>
      <c r="B343" s="36"/>
      <c r="C343" s="36"/>
      <c r="D343" s="36"/>
      <c r="E343" s="36"/>
      <c r="F343" s="36"/>
    </row>
    <row r="344" spans="1:6" ht="15.75" thickBot="1" x14ac:dyDescent="0.3">
      <c r="A344" s="37" t="s">
        <v>39</v>
      </c>
      <c r="B344" s="37" t="s">
        <v>40</v>
      </c>
      <c r="C344" s="37" t="s">
        <v>41</v>
      </c>
      <c r="D344" s="37" t="s">
        <v>42</v>
      </c>
      <c r="E344" s="37" t="s">
        <v>43</v>
      </c>
      <c r="F344" s="37" t="s">
        <v>44</v>
      </c>
    </row>
    <row r="345" spans="1:6" ht="15" x14ac:dyDescent="0.25">
      <c r="A345" s="48">
        <v>52141502</v>
      </c>
      <c r="B345" s="39" t="str">
        <f ca="1">IFERROR(INDEX(UNSPSCDes,MATCH(INDIRECT(ADDRESS(ROW(),COLUMN()-1,4)),UNSPSCCode,0)),"")</f>
        <v/>
      </c>
      <c r="C345" s="40" t="s">
        <v>46</v>
      </c>
      <c r="D345" s="40">
        <v>1</v>
      </c>
      <c r="E345" s="41">
        <v>14000</v>
      </c>
      <c r="F345" s="42">
        <f ca="1">INDIRECT(ADDRESS(ROW(),COLUMN()-2,4))*INDIRECT(ADDRESS(ROW(),COLUMN()-1,4))</f>
        <v>14000</v>
      </c>
    </row>
    <row r="346" spans="1:6" ht="15" x14ac:dyDescent="0.25">
      <c r="A346" s="48">
        <v>40101604</v>
      </c>
      <c r="B346" s="39" t="str">
        <f ca="1">IFERROR(INDEX(UNSPSCDes,MATCH(INDIRECT(ADDRESS(ROW(),COLUMN()-1,4)),UNSPSCCode,0)),"")</f>
        <v/>
      </c>
      <c r="C346" s="40" t="s">
        <v>46</v>
      </c>
      <c r="D346" s="40">
        <v>1</v>
      </c>
      <c r="E346" s="41">
        <v>10000</v>
      </c>
      <c r="F346" s="42">
        <f ca="1">INDIRECT(ADDRESS(ROW(),COLUMN()-2,4))*INDIRECT(ADDRESS(ROW(),COLUMN()-1,4))</f>
        <v>10000</v>
      </c>
    </row>
    <row r="347" spans="1:6" ht="15" x14ac:dyDescent="0.25">
      <c r="A347" s="48">
        <v>52141501</v>
      </c>
      <c r="B347" s="39" t="str">
        <f ca="1">IFERROR(INDEX(UNSPSCDes,MATCH(INDIRECT(ADDRESS(ROW(),COLUMN()-1,4)),UNSPSCCode,0)),"")</f>
        <v/>
      </c>
      <c r="C347" s="40" t="s">
        <v>46</v>
      </c>
      <c r="D347" s="40">
        <v>1</v>
      </c>
      <c r="E347" s="41">
        <v>18000</v>
      </c>
      <c r="F347" s="42">
        <f ca="1">INDIRECT(ADDRESS(ROW(),COLUMN()-2,4))*INDIRECT(ADDRESS(ROW(),COLUMN()-1,4))</f>
        <v>18000</v>
      </c>
    </row>
    <row r="348" spans="1:6" ht="15" x14ac:dyDescent="0.25">
      <c r="A348" s="48">
        <v>40101701</v>
      </c>
      <c r="B348" s="39" t="str">
        <f ca="1">IFERROR(INDEX(UNSPSCDes,MATCH(INDIRECT(ADDRESS(ROW(),COLUMN()-1,4)),UNSPSCCode,0)),"")</f>
        <v/>
      </c>
      <c r="C348" s="40" t="s">
        <v>46</v>
      </c>
      <c r="D348" s="40">
        <v>2</v>
      </c>
      <c r="E348" s="41">
        <v>45000</v>
      </c>
      <c r="F348" s="42">
        <f ca="1">INDIRECT(ADDRESS(ROW(),COLUMN()-2,4))*INDIRECT(ADDRESS(ROW(),COLUMN()-1,4))</f>
        <v>90000</v>
      </c>
    </row>
    <row r="349" spans="1:6" ht="15" x14ac:dyDescent="0.25">
      <c r="A349" s="36"/>
      <c r="B349" s="36"/>
      <c r="C349" s="36"/>
      <c r="D349" s="36"/>
      <c r="E349" s="43" t="s">
        <v>48</v>
      </c>
      <c r="F349" s="44">
        <f ca="1">SUM(Table330[MONTO TOTAL ESTIMADO])</f>
        <v>132000</v>
      </c>
    </row>
    <row r="350" spans="1:6" ht="17.25" thickBot="1" x14ac:dyDescent="0.3"/>
    <row r="351" spans="1:6" ht="23.25" thickBot="1" x14ac:dyDescent="0.3">
      <c r="A351" s="29" t="s">
        <v>17</v>
      </c>
      <c r="B351" s="29" t="s">
        <v>18</v>
      </c>
      <c r="C351" s="29" t="s">
        <v>19</v>
      </c>
      <c r="D351" s="29" t="s">
        <v>20</v>
      </c>
      <c r="E351" s="29" t="s">
        <v>21</v>
      </c>
      <c r="F351" s="29" t="s">
        <v>22</v>
      </c>
    </row>
    <row r="352" spans="1:6" ht="15.75" thickBot="1" x14ac:dyDescent="0.3">
      <c r="A352" s="30" t="s">
        <v>81</v>
      </c>
      <c r="B352" s="30" t="s">
        <v>82</v>
      </c>
      <c r="C352" s="30" t="s">
        <v>25</v>
      </c>
      <c r="D352" s="30" t="s">
        <v>26</v>
      </c>
      <c r="E352" s="30" t="s">
        <v>52</v>
      </c>
      <c r="F352" s="30"/>
    </row>
    <row r="353" spans="1:6" ht="15.75" thickBot="1" x14ac:dyDescent="0.3">
      <c r="A353" s="31" t="s">
        <v>28</v>
      </c>
      <c r="B353" s="32" t="s">
        <v>29</v>
      </c>
      <c r="C353" s="33">
        <v>45153</v>
      </c>
      <c r="D353" s="31" t="s">
        <v>30</v>
      </c>
      <c r="E353" s="32" t="s">
        <v>31</v>
      </c>
      <c r="F353" s="30" t="s">
        <v>32</v>
      </c>
    </row>
    <row r="354" spans="1:6" ht="15.75" thickBot="1" x14ac:dyDescent="0.3">
      <c r="A354" s="34"/>
      <c r="B354" s="32" t="s">
        <v>33</v>
      </c>
      <c r="C354" s="35">
        <f>IF(C353="","",IF(AND(MONTH(C353)&gt;=1,MONTH(C353)&lt;=3),1,IF(AND(MONTH(C353)&gt;=4,MONTH(C353)&lt;=6),2,IF(AND(MONTH(C353)&gt;=7,MONTH(C353)&lt;=9),3,4))))</f>
        <v>3</v>
      </c>
      <c r="D354" s="34"/>
      <c r="E354" s="32" t="s">
        <v>34</v>
      </c>
      <c r="F354" s="30" t="s">
        <v>35</v>
      </c>
    </row>
    <row r="355" spans="1:6" ht="15.75" thickBot="1" x14ac:dyDescent="0.3">
      <c r="A355" s="34"/>
      <c r="B355" s="32" t="s">
        <v>36</v>
      </c>
      <c r="C355" s="33">
        <v>45167</v>
      </c>
      <c r="D355" s="34"/>
      <c r="E355" s="32" t="s">
        <v>37</v>
      </c>
      <c r="F355" s="30"/>
    </row>
    <row r="356" spans="1:6" ht="15.75" thickBot="1" x14ac:dyDescent="0.3">
      <c r="A356" s="34"/>
      <c r="B356" s="32" t="s">
        <v>33</v>
      </c>
      <c r="C356" s="35">
        <f>IF(C355="","",IF(AND(MONTH(C355)&gt;=1,MONTH(C355)&lt;=3),1,IF(AND(MONTH(C355)&gt;=4,MONTH(C355)&lt;=6),2,IF(AND(MONTH(C355)&gt;=7,MONTH(C355)&lt;=9),3,4))))</f>
        <v>3</v>
      </c>
      <c r="D356" s="34"/>
      <c r="E356" s="32" t="s">
        <v>38</v>
      </c>
      <c r="F356" s="30"/>
    </row>
    <row r="357" spans="1:6" ht="15.75" thickBot="1" x14ac:dyDescent="0.3">
      <c r="A357" s="36"/>
      <c r="B357" s="36"/>
      <c r="C357" s="36"/>
      <c r="D357" s="36"/>
      <c r="E357" s="36"/>
      <c r="F357" s="36"/>
    </row>
    <row r="358" spans="1:6" ht="15.75" thickBot="1" x14ac:dyDescent="0.3">
      <c r="A358" s="37" t="s">
        <v>39</v>
      </c>
      <c r="B358" s="37" t="s">
        <v>40</v>
      </c>
      <c r="C358" s="37" t="s">
        <v>41</v>
      </c>
      <c r="D358" s="37" t="s">
        <v>42</v>
      </c>
      <c r="E358" s="37" t="s">
        <v>43</v>
      </c>
      <c r="F358" s="37" t="s">
        <v>44</v>
      </c>
    </row>
    <row r="359" spans="1:6" ht="15" x14ac:dyDescent="0.25">
      <c r="A359" s="45">
        <v>56101701</v>
      </c>
      <c r="B359" s="39" t="str">
        <f ca="1">IFERROR(INDEX(UNSPSCDes,MATCH(INDIRECT(ADDRESS(ROW(),COLUMN()-1,4)),UNSPSCCode,0)),"")</f>
        <v/>
      </c>
      <c r="C359" s="40" t="s">
        <v>46</v>
      </c>
      <c r="D359" s="40">
        <v>1</v>
      </c>
      <c r="E359" s="41">
        <v>15200</v>
      </c>
      <c r="F359" s="42">
        <f ca="1">INDIRECT(ADDRESS(ROW(),COLUMN()-2,4))*INDIRECT(ADDRESS(ROW(),COLUMN()-1,4))</f>
        <v>15200</v>
      </c>
    </row>
    <row r="360" spans="1:6" ht="15" x14ac:dyDescent="0.25">
      <c r="A360" s="45">
        <v>56101708</v>
      </c>
      <c r="B360" s="39" t="str">
        <f ca="1">IFERROR(INDEX(UNSPSCDes,MATCH(INDIRECT(ADDRESS(ROW(),COLUMN()-1,4)),UNSPSCCode,0)),"")</f>
        <v/>
      </c>
      <c r="C360" s="40" t="s">
        <v>46</v>
      </c>
      <c r="D360" s="40">
        <v>1</v>
      </c>
      <c r="E360" s="41">
        <v>16000</v>
      </c>
      <c r="F360" s="42">
        <f ca="1">INDIRECT(ADDRESS(ROW(),COLUMN()-2,4))*INDIRECT(ADDRESS(ROW(),COLUMN()-1,4))</f>
        <v>16000</v>
      </c>
    </row>
    <row r="361" spans="1:6" ht="15" x14ac:dyDescent="0.25">
      <c r="A361" s="45">
        <v>56111701</v>
      </c>
      <c r="B361" s="39" t="str">
        <f ca="1">IFERROR(INDEX(UNSPSCDes,MATCH(INDIRECT(ADDRESS(ROW(),COLUMN()-1,4)),UNSPSCCode,0)),"")</f>
        <v/>
      </c>
      <c r="C361" s="40" t="s">
        <v>46</v>
      </c>
      <c r="D361" s="40">
        <v>1</v>
      </c>
      <c r="E361" s="41">
        <v>23122</v>
      </c>
      <c r="F361" s="42">
        <f ca="1">INDIRECT(ADDRESS(ROW(),COLUMN()-2,4))*INDIRECT(ADDRESS(ROW(),COLUMN()-1,4))</f>
        <v>23122</v>
      </c>
    </row>
    <row r="362" spans="1:6" ht="15" x14ac:dyDescent="0.25">
      <c r="A362" s="45">
        <v>56112104</v>
      </c>
      <c r="B362" s="39" t="str">
        <f ca="1">IFERROR(INDEX(UNSPSCDes,MATCH(INDIRECT(ADDRESS(ROW(),COLUMN()-1,4)),UNSPSCCode,0)),"")</f>
        <v/>
      </c>
      <c r="C362" s="40" t="s">
        <v>46</v>
      </c>
      <c r="D362" s="40">
        <v>1</v>
      </c>
      <c r="E362" s="41">
        <v>12566</v>
      </c>
      <c r="F362" s="42">
        <f ca="1">INDIRECT(ADDRESS(ROW(),COLUMN()-2,4))*INDIRECT(ADDRESS(ROW(),COLUMN()-1,4))</f>
        <v>12566</v>
      </c>
    </row>
    <row r="363" spans="1:6" ht="15" x14ac:dyDescent="0.25">
      <c r="A363" s="45">
        <v>56101522</v>
      </c>
      <c r="B363" s="39" t="str">
        <f ca="1">IFERROR(INDEX(UNSPSCDes,MATCH(INDIRECT(ADDRESS(ROW(),COLUMN()-1,4)),UNSPSCCode,0)),"")</f>
        <v/>
      </c>
      <c r="C363" s="40" t="s">
        <v>46</v>
      </c>
      <c r="D363" s="40">
        <v>2</v>
      </c>
      <c r="E363" s="41">
        <v>11200</v>
      </c>
      <c r="F363" s="42">
        <f ca="1">INDIRECT(ADDRESS(ROW(),COLUMN()-2,4))*INDIRECT(ADDRESS(ROW(),COLUMN()-1,4))</f>
        <v>22400</v>
      </c>
    </row>
    <row r="364" spans="1:6" ht="15" x14ac:dyDescent="0.25">
      <c r="A364" s="36"/>
      <c r="B364" s="36"/>
      <c r="C364" s="36"/>
      <c r="D364" s="36"/>
      <c r="E364" s="43" t="s">
        <v>48</v>
      </c>
      <c r="F364" s="44">
        <f ca="1">SUM(Table331[MONTO TOTAL ESTIMADO])</f>
        <v>89288</v>
      </c>
    </row>
    <row r="365" spans="1:6" ht="17.25" thickBot="1" x14ac:dyDescent="0.3"/>
    <row r="366" spans="1:6" ht="23.25" thickBot="1" x14ac:dyDescent="0.3">
      <c r="A366" s="29" t="s">
        <v>17</v>
      </c>
      <c r="B366" s="29" t="s">
        <v>18</v>
      </c>
      <c r="C366" s="29" t="s">
        <v>19</v>
      </c>
      <c r="D366" s="29" t="s">
        <v>20</v>
      </c>
      <c r="E366" s="29" t="s">
        <v>21</v>
      </c>
      <c r="F366" s="29" t="s">
        <v>22</v>
      </c>
    </row>
    <row r="367" spans="1:6" ht="15.75" thickBot="1" x14ac:dyDescent="0.3">
      <c r="A367" s="30" t="s">
        <v>23</v>
      </c>
      <c r="B367" s="30" t="s">
        <v>83</v>
      </c>
      <c r="C367" s="30" t="s">
        <v>25</v>
      </c>
      <c r="D367" s="30" t="s">
        <v>26</v>
      </c>
      <c r="E367" s="30" t="s">
        <v>52</v>
      </c>
      <c r="F367" s="30"/>
    </row>
    <row r="368" spans="1:6" ht="15.75" thickBot="1" x14ac:dyDescent="0.3">
      <c r="A368" s="31" t="s">
        <v>28</v>
      </c>
      <c r="B368" s="32" t="s">
        <v>29</v>
      </c>
      <c r="C368" s="33">
        <v>45153</v>
      </c>
      <c r="D368" s="31" t="s">
        <v>30</v>
      </c>
      <c r="E368" s="32" t="s">
        <v>31</v>
      </c>
      <c r="F368" s="30" t="s">
        <v>32</v>
      </c>
    </row>
    <row r="369" spans="1:6" ht="15.75" thickBot="1" x14ac:dyDescent="0.3">
      <c r="A369" s="34"/>
      <c r="B369" s="32" t="s">
        <v>33</v>
      </c>
      <c r="C369" s="35">
        <f>IF(C368="","",IF(AND(MONTH(C368)&gt;=1,MONTH(C368)&lt;=3),1,IF(AND(MONTH(C368)&gt;=4,MONTH(C368)&lt;=6),2,IF(AND(MONTH(C368)&gt;=7,MONTH(C368)&lt;=9),3,4))))</f>
        <v>3</v>
      </c>
      <c r="D369" s="34"/>
      <c r="E369" s="32" t="s">
        <v>34</v>
      </c>
      <c r="F369" s="30" t="s">
        <v>35</v>
      </c>
    </row>
    <row r="370" spans="1:6" ht="15.75" thickBot="1" x14ac:dyDescent="0.3">
      <c r="A370" s="34"/>
      <c r="B370" s="32" t="s">
        <v>36</v>
      </c>
      <c r="C370" s="33">
        <v>45167</v>
      </c>
      <c r="D370" s="34"/>
      <c r="E370" s="32" t="s">
        <v>37</v>
      </c>
      <c r="F370" s="30"/>
    </row>
    <row r="371" spans="1:6" ht="15.75" thickBot="1" x14ac:dyDescent="0.3">
      <c r="A371" s="34"/>
      <c r="B371" s="32" t="s">
        <v>33</v>
      </c>
      <c r="C371" s="35">
        <f>IF(C370="","",IF(AND(MONTH(C370)&gt;=1,MONTH(C370)&lt;=3),1,IF(AND(MONTH(C370)&gt;=4,MONTH(C370)&lt;=6),2,IF(AND(MONTH(C370)&gt;=7,MONTH(C370)&lt;=9),3,4))))</f>
        <v>3</v>
      </c>
      <c r="D371" s="34"/>
      <c r="E371" s="32" t="s">
        <v>38</v>
      </c>
      <c r="F371" s="30"/>
    </row>
    <row r="372" spans="1:6" ht="15.75" thickBot="1" x14ac:dyDescent="0.3">
      <c r="A372" s="36"/>
      <c r="B372" s="36"/>
      <c r="C372" s="36"/>
      <c r="D372" s="36"/>
      <c r="E372" s="36"/>
      <c r="F372" s="36"/>
    </row>
    <row r="373" spans="1:6" ht="15.75" thickBot="1" x14ac:dyDescent="0.3">
      <c r="A373" s="37" t="s">
        <v>39</v>
      </c>
      <c r="B373" s="37" t="s">
        <v>40</v>
      </c>
      <c r="C373" s="37" t="s">
        <v>41</v>
      </c>
      <c r="D373" s="37" t="s">
        <v>42</v>
      </c>
      <c r="E373" s="37" t="s">
        <v>43</v>
      </c>
      <c r="F373" s="37" t="s">
        <v>44</v>
      </c>
    </row>
    <row r="374" spans="1:6" ht="15" x14ac:dyDescent="0.25">
      <c r="A374" s="45">
        <v>31211508</v>
      </c>
      <c r="B374" s="39" t="str">
        <f t="shared" ref="B374:B386" ca="1" si="20">IFERROR(INDEX(UNSPSCDes,MATCH(INDIRECT(ADDRESS(ROW(),COLUMN()-1,4)),UNSPSCCode,0)),"")</f>
        <v/>
      </c>
      <c r="C374" s="40" t="s">
        <v>47</v>
      </c>
      <c r="D374" s="40">
        <v>1</v>
      </c>
      <c r="E374" s="41">
        <v>3650</v>
      </c>
      <c r="F374" s="42">
        <f t="shared" ref="F374:F386" ca="1" si="21">INDIRECT(ADDRESS(ROW(),COLUMN()-2,4))*INDIRECT(ADDRESS(ROW(),COLUMN()-1,4))</f>
        <v>3650</v>
      </c>
    </row>
    <row r="375" spans="1:6" ht="15" x14ac:dyDescent="0.25">
      <c r="A375" s="45">
        <v>31211904</v>
      </c>
      <c r="B375" s="39" t="str">
        <f t="shared" ca="1" si="20"/>
        <v/>
      </c>
      <c r="C375" s="40" t="s">
        <v>46</v>
      </c>
      <c r="D375" s="40">
        <v>5</v>
      </c>
      <c r="E375" s="41">
        <v>60</v>
      </c>
      <c r="F375" s="42">
        <f t="shared" ca="1" si="21"/>
        <v>300</v>
      </c>
    </row>
    <row r="376" spans="1:6" ht="15" x14ac:dyDescent="0.25">
      <c r="A376" s="45">
        <v>27112601</v>
      </c>
      <c r="B376" s="39" t="str">
        <f t="shared" ca="1" si="20"/>
        <v/>
      </c>
      <c r="C376" s="40" t="s">
        <v>46</v>
      </c>
      <c r="D376" s="40">
        <v>4</v>
      </c>
      <c r="E376" s="41">
        <v>50</v>
      </c>
      <c r="F376" s="42">
        <f t="shared" ca="1" si="21"/>
        <v>200</v>
      </c>
    </row>
    <row r="377" spans="1:6" ht="15" x14ac:dyDescent="0.25">
      <c r="A377" s="45">
        <v>31211906</v>
      </c>
      <c r="B377" s="39" t="str">
        <f t="shared" ca="1" si="20"/>
        <v/>
      </c>
      <c r="C377" s="40" t="s">
        <v>46</v>
      </c>
      <c r="D377" s="40">
        <v>4</v>
      </c>
      <c r="E377" s="41">
        <v>400</v>
      </c>
      <c r="F377" s="42">
        <f t="shared" ca="1" si="21"/>
        <v>1600</v>
      </c>
    </row>
    <row r="378" spans="1:6" ht="15" x14ac:dyDescent="0.25">
      <c r="A378" s="45">
        <v>31211909</v>
      </c>
      <c r="B378" s="39" t="str">
        <f t="shared" ca="1" si="20"/>
        <v/>
      </c>
      <c r="C378" s="40" t="s">
        <v>46</v>
      </c>
      <c r="D378" s="40">
        <v>2</v>
      </c>
      <c r="E378" s="41">
        <v>200</v>
      </c>
      <c r="F378" s="42">
        <f t="shared" ca="1" si="21"/>
        <v>400</v>
      </c>
    </row>
    <row r="379" spans="1:6" ht="15" x14ac:dyDescent="0.25">
      <c r="A379" s="45">
        <v>39101605</v>
      </c>
      <c r="B379" s="39" t="str">
        <f t="shared" ca="1" si="20"/>
        <v/>
      </c>
      <c r="C379" s="40" t="s">
        <v>46</v>
      </c>
      <c r="D379" s="40">
        <v>1</v>
      </c>
      <c r="E379" s="41">
        <v>11500</v>
      </c>
      <c r="F379" s="42">
        <f t="shared" ca="1" si="21"/>
        <v>11500</v>
      </c>
    </row>
    <row r="380" spans="1:6" ht="15" x14ac:dyDescent="0.25">
      <c r="A380" s="49">
        <v>30111601</v>
      </c>
      <c r="B380" s="39" t="str">
        <f t="shared" ca="1" si="20"/>
        <v/>
      </c>
      <c r="C380" s="40" t="s">
        <v>46</v>
      </c>
      <c r="D380" s="40">
        <v>2</v>
      </c>
      <c r="E380" s="41">
        <v>220</v>
      </c>
      <c r="F380" s="42">
        <f t="shared" ca="1" si="21"/>
        <v>440</v>
      </c>
    </row>
    <row r="381" spans="1:6" ht="15" x14ac:dyDescent="0.25">
      <c r="A381" s="49">
        <v>31201605</v>
      </c>
      <c r="B381" s="39" t="str">
        <f t="shared" ca="1" si="20"/>
        <v/>
      </c>
      <c r="C381" s="40" t="s">
        <v>46</v>
      </c>
      <c r="D381" s="40">
        <v>1</v>
      </c>
      <c r="E381" s="41">
        <v>325</v>
      </c>
      <c r="F381" s="42">
        <f t="shared" ca="1" si="21"/>
        <v>325</v>
      </c>
    </row>
    <row r="382" spans="1:6" ht="15" x14ac:dyDescent="0.25">
      <c r="A382" s="45">
        <v>12352310</v>
      </c>
      <c r="B382" s="39" t="str">
        <f t="shared" ca="1" si="20"/>
        <v/>
      </c>
      <c r="C382" s="40" t="s">
        <v>46</v>
      </c>
      <c r="D382" s="40">
        <v>7</v>
      </c>
      <c r="E382" s="41">
        <v>350</v>
      </c>
      <c r="F382" s="42">
        <f t="shared" ca="1" si="21"/>
        <v>2450</v>
      </c>
    </row>
    <row r="383" spans="1:6" ht="15" x14ac:dyDescent="0.25">
      <c r="A383" s="45">
        <v>39101605</v>
      </c>
      <c r="B383" s="39" t="str">
        <f t="shared" ca="1" si="20"/>
        <v/>
      </c>
      <c r="C383" s="40" t="s">
        <v>46</v>
      </c>
      <c r="D383" s="40">
        <v>10</v>
      </c>
      <c r="E383" s="41">
        <v>130</v>
      </c>
      <c r="F383" s="42">
        <f t="shared" ca="1" si="21"/>
        <v>1300</v>
      </c>
    </row>
    <row r="384" spans="1:6" ht="15" x14ac:dyDescent="0.25">
      <c r="A384" s="45">
        <v>39121407</v>
      </c>
      <c r="B384" s="39" t="str">
        <f t="shared" ca="1" si="20"/>
        <v/>
      </c>
      <c r="C384" s="40" t="s">
        <v>46</v>
      </c>
      <c r="D384" s="40">
        <v>5</v>
      </c>
      <c r="E384" s="41">
        <v>250</v>
      </c>
      <c r="F384" s="42">
        <f t="shared" ca="1" si="21"/>
        <v>1250</v>
      </c>
    </row>
    <row r="385" spans="1:6" ht="15" x14ac:dyDescent="0.25">
      <c r="A385" s="45">
        <v>31211508</v>
      </c>
      <c r="B385" s="39" t="str">
        <f t="shared" ca="1" si="20"/>
        <v/>
      </c>
      <c r="C385" s="40" t="s">
        <v>84</v>
      </c>
      <c r="D385" s="40">
        <v>1</v>
      </c>
      <c r="E385" s="41">
        <v>11500</v>
      </c>
      <c r="F385" s="42">
        <f t="shared" ca="1" si="21"/>
        <v>11500</v>
      </c>
    </row>
    <row r="386" spans="1:6" ht="15" x14ac:dyDescent="0.25">
      <c r="A386" s="49">
        <v>31211508</v>
      </c>
      <c r="B386" s="39" t="str">
        <f t="shared" ca="1" si="20"/>
        <v/>
      </c>
      <c r="C386" s="40" t="s">
        <v>47</v>
      </c>
      <c r="D386" s="40">
        <v>1</v>
      </c>
      <c r="E386" s="41">
        <v>3800</v>
      </c>
      <c r="F386" s="42">
        <f t="shared" ca="1" si="21"/>
        <v>3800</v>
      </c>
    </row>
    <row r="387" spans="1:6" ht="15" x14ac:dyDescent="0.25">
      <c r="A387" s="36"/>
      <c r="B387" s="36"/>
      <c r="C387" s="36"/>
      <c r="D387" s="36"/>
      <c r="E387" s="43" t="s">
        <v>48</v>
      </c>
      <c r="F387" s="44">
        <f ca="1">SUM(Table332[MONTO TOTAL ESTIMADO])</f>
        <v>38715</v>
      </c>
    </row>
    <row r="388" spans="1:6" ht="17.25" thickBot="1" x14ac:dyDescent="0.3"/>
    <row r="389" spans="1:6" ht="23.25" thickBot="1" x14ac:dyDescent="0.3">
      <c r="A389" s="29" t="s">
        <v>17</v>
      </c>
      <c r="B389" s="29" t="s">
        <v>18</v>
      </c>
      <c r="C389" s="29" t="s">
        <v>19</v>
      </c>
      <c r="D389" s="29" t="s">
        <v>20</v>
      </c>
      <c r="E389" s="29" t="s">
        <v>21</v>
      </c>
      <c r="F389" s="29" t="s">
        <v>22</v>
      </c>
    </row>
    <row r="390" spans="1:6" ht="15.75" thickBot="1" x14ac:dyDescent="0.3">
      <c r="A390" s="30" t="s">
        <v>59</v>
      </c>
      <c r="B390" s="30" t="s">
        <v>85</v>
      </c>
      <c r="C390" s="30" t="s">
        <v>61</v>
      </c>
      <c r="D390" s="30" t="s">
        <v>26</v>
      </c>
      <c r="E390" s="30" t="s">
        <v>52</v>
      </c>
      <c r="F390" s="30"/>
    </row>
    <row r="391" spans="1:6" ht="15.75" thickBot="1" x14ac:dyDescent="0.3">
      <c r="A391" s="31" t="s">
        <v>28</v>
      </c>
      <c r="B391" s="32" t="s">
        <v>29</v>
      </c>
      <c r="C391" s="33">
        <v>45153</v>
      </c>
      <c r="D391" s="31" t="s">
        <v>30</v>
      </c>
      <c r="E391" s="32" t="s">
        <v>31</v>
      </c>
      <c r="F391" s="30" t="s">
        <v>32</v>
      </c>
    </row>
    <row r="392" spans="1:6" ht="15.75" thickBot="1" x14ac:dyDescent="0.3">
      <c r="A392" s="34"/>
      <c r="B392" s="32" t="s">
        <v>33</v>
      </c>
      <c r="C392" s="35">
        <f>IF(C391="","",IF(AND(MONTH(C391)&gt;=1,MONTH(C391)&lt;=3),1,IF(AND(MONTH(C391)&gt;=4,MONTH(C391)&lt;=6),2,IF(AND(MONTH(C391)&gt;=7,MONTH(C391)&lt;=9),3,4))))</f>
        <v>3</v>
      </c>
      <c r="D392" s="34"/>
      <c r="E392" s="32" t="s">
        <v>34</v>
      </c>
      <c r="F392" s="30" t="s">
        <v>35</v>
      </c>
    </row>
    <row r="393" spans="1:6" ht="15.75" thickBot="1" x14ac:dyDescent="0.3">
      <c r="A393" s="34"/>
      <c r="B393" s="32" t="s">
        <v>36</v>
      </c>
      <c r="C393" s="33">
        <v>45167</v>
      </c>
      <c r="D393" s="34"/>
      <c r="E393" s="32" t="s">
        <v>37</v>
      </c>
      <c r="F393" s="30"/>
    </row>
    <row r="394" spans="1:6" ht="15.75" thickBot="1" x14ac:dyDescent="0.3">
      <c r="A394" s="34"/>
      <c r="B394" s="32" t="s">
        <v>33</v>
      </c>
      <c r="C394" s="35">
        <f>IF(C393="","",IF(AND(MONTH(C393)&gt;=1,MONTH(C393)&lt;=3),1,IF(AND(MONTH(C393)&gt;=4,MONTH(C393)&lt;=6),2,IF(AND(MONTH(C393)&gt;=7,MONTH(C393)&lt;=9),3,4))))</f>
        <v>3</v>
      </c>
      <c r="D394" s="34"/>
      <c r="E394" s="32" t="s">
        <v>38</v>
      </c>
      <c r="F394" s="30"/>
    </row>
    <row r="395" spans="1:6" ht="15.75" thickBot="1" x14ac:dyDescent="0.3">
      <c r="A395" s="36"/>
      <c r="B395" s="36"/>
      <c r="C395" s="36"/>
      <c r="D395" s="36"/>
      <c r="E395" s="36"/>
      <c r="F395" s="36"/>
    </row>
    <row r="396" spans="1:6" ht="15.75" thickBot="1" x14ac:dyDescent="0.3">
      <c r="A396" s="37" t="s">
        <v>39</v>
      </c>
      <c r="B396" s="37" t="s">
        <v>40</v>
      </c>
      <c r="C396" s="37" t="s">
        <v>41</v>
      </c>
      <c r="D396" s="37" t="s">
        <v>42</v>
      </c>
      <c r="E396" s="37" t="s">
        <v>43</v>
      </c>
      <c r="F396" s="37" t="s">
        <v>44</v>
      </c>
    </row>
    <row r="397" spans="1:6" ht="15" x14ac:dyDescent="0.25">
      <c r="A397" s="46">
        <v>72102602</v>
      </c>
      <c r="B397" s="39" t="str">
        <f ca="1">IFERROR(INDEX(UNSPSCDes,MATCH(INDIRECT(ADDRESS(ROW(),COLUMN()-1,4)),UNSPSCCode,0)),"")</f>
        <v/>
      </c>
      <c r="C397" s="40" t="s">
        <v>46</v>
      </c>
      <c r="D397" s="40">
        <v>1</v>
      </c>
      <c r="E397" s="41">
        <v>20000</v>
      </c>
      <c r="F397" s="42">
        <f ca="1">INDIRECT(ADDRESS(ROW(),COLUMN()-2,4))*INDIRECT(ADDRESS(ROW(),COLUMN()-1,4))</f>
        <v>20000</v>
      </c>
    </row>
    <row r="398" spans="1:6" ht="15" x14ac:dyDescent="0.25">
      <c r="A398" s="36"/>
      <c r="B398" s="36"/>
      <c r="C398" s="36"/>
      <c r="D398" s="36"/>
      <c r="E398" s="43" t="s">
        <v>48</v>
      </c>
      <c r="F398" s="44">
        <f ca="1">SUM(Table333[MONTO TOTAL ESTIMADO])</f>
        <v>20000</v>
      </c>
    </row>
    <row r="399" spans="1:6" ht="17.25" thickBot="1" x14ac:dyDescent="0.3"/>
    <row r="400" spans="1:6" ht="23.25" thickBot="1" x14ac:dyDescent="0.3">
      <c r="A400" s="29" t="s">
        <v>17</v>
      </c>
      <c r="B400" s="29" t="s">
        <v>18</v>
      </c>
      <c r="C400" s="29" t="s">
        <v>19</v>
      </c>
      <c r="D400" s="29" t="s">
        <v>20</v>
      </c>
      <c r="E400" s="29" t="s">
        <v>21</v>
      </c>
      <c r="F400" s="29" t="s">
        <v>22</v>
      </c>
    </row>
    <row r="401" spans="1:6" ht="15.75" thickBot="1" x14ac:dyDescent="0.3">
      <c r="A401" s="30" t="s">
        <v>86</v>
      </c>
      <c r="B401" s="30" t="s">
        <v>87</v>
      </c>
      <c r="C401" s="30" t="s">
        <v>25</v>
      </c>
      <c r="D401" s="30" t="s">
        <v>63</v>
      </c>
      <c r="E401" s="30" t="s">
        <v>52</v>
      </c>
      <c r="F401" s="30"/>
    </row>
    <row r="402" spans="1:6" ht="15.75" thickBot="1" x14ac:dyDescent="0.3">
      <c r="A402" s="31" t="s">
        <v>28</v>
      </c>
      <c r="B402" s="32" t="s">
        <v>29</v>
      </c>
      <c r="C402" s="33">
        <v>45153</v>
      </c>
      <c r="D402" s="31" t="s">
        <v>30</v>
      </c>
      <c r="E402" s="32" t="s">
        <v>31</v>
      </c>
      <c r="F402" s="30" t="s">
        <v>32</v>
      </c>
    </row>
    <row r="403" spans="1:6" ht="15.75" thickBot="1" x14ac:dyDescent="0.3">
      <c r="A403" s="34"/>
      <c r="B403" s="32" t="s">
        <v>33</v>
      </c>
      <c r="C403" s="35">
        <f>IF(C402="","",IF(AND(MONTH(C402)&gt;=1,MONTH(C402)&lt;=3),1,IF(AND(MONTH(C402)&gt;=4,MONTH(C402)&lt;=6),2,IF(AND(MONTH(C402)&gt;=7,MONTH(C402)&lt;=9),3,4))))</f>
        <v>3</v>
      </c>
      <c r="D403" s="34"/>
      <c r="E403" s="32" t="s">
        <v>34</v>
      </c>
      <c r="F403" s="30" t="s">
        <v>35</v>
      </c>
    </row>
    <row r="404" spans="1:6" ht="15.75" thickBot="1" x14ac:dyDescent="0.3">
      <c r="A404" s="34"/>
      <c r="B404" s="32" t="s">
        <v>36</v>
      </c>
      <c r="C404" s="33">
        <v>45167</v>
      </c>
      <c r="D404" s="34"/>
      <c r="E404" s="32" t="s">
        <v>37</v>
      </c>
      <c r="F404" s="30"/>
    </row>
    <row r="405" spans="1:6" ht="15.75" thickBot="1" x14ac:dyDescent="0.3">
      <c r="A405" s="34"/>
      <c r="B405" s="32" t="s">
        <v>33</v>
      </c>
      <c r="C405" s="35">
        <f>IF(C404="","",IF(AND(MONTH(C404)&gt;=1,MONTH(C404)&lt;=3),1,IF(AND(MONTH(C404)&gt;=4,MONTH(C404)&lt;=6),2,IF(AND(MONTH(C404)&gt;=7,MONTH(C404)&lt;=9),3,4))))</f>
        <v>3</v>
      </c>
      <c r="D405" s="34"/>
      <c r="E405" s="32" t="s">
        <v>38</v>
      </c>
      <c r="F405" s="30"/>
    </row>
    <row r="406" spans="1:6" ht="15.75" thickBot="1" x14ac:dyDescent="0.3">
      <c r="A406" s="36"/>
      <c r="B406" s="36"/>
      <c r="C406" s="36"/>
      <c r="D406" s="36"/>
      <c r="E406" s="36"/>
      <c r="F406" s="36"/>
    </row>
    <row r="407" spans="1:6" ht="15.75" thickBot="1" x14ac:dyDescent="0.3">
      <c r="A407" s="37" t="s">
        <v>39</v>
      </c>
      <c r="B407" s="37" t="s">
        <v>40</v>
      </c>
      <c r="C407" s="37" t="s">
        <v>41</v>
      </c>
      <c r="D407" s="37" t="s">
        <v>42</v>
      </c>
      <c r="E407" s="37" t="s">
        <v>43</v>
      </c>
      <c r="F407" s="37" t="s">
        <v>44</v>
      </c>
    </row>
    <row r="408" spans="1:6" ht="15" x14ac:dyDescent="0.25">
      <c r="A408" s="40">
        <v>43231512</v>
      </c>
      <c r="B408" s="39" t="str">
        <f t="shared" ref="B408:B412" ca="1" si="22">IFERROR(INDEX(UNSPSCDes,MATCH(INDIRECT(ADDRESS(ROW(),COLUMN()-1,4)),UNSPSCCode,0)),"")</f>
        <v/>
      </c>
      <c r="C408" s="40" t="s">
        <v>46</v>
      </c>
      <c r="D408" s="40">
        <v>50</v>
      </c>
      <c r="E408" s="41">
        <v>4100</v>
      </c>
      <c r="F408" s="42">
        <f t="shared" ref="F408:F412" ca="1" si="23">INDIRECT(ADDRESS(ROW(),COLUMN()-2,4))*INDIRECT(ADDRESS(ROW(),COLUMN()-1,4))</f>
        <v>205000</v>
      </c>
    </row>
    <row r="409" spans="1:6" ht="22.5" x14ac:dyDescent="0.25">
      <c r="A409" s="46">
        <v>43233205</v>
      </c>
      <c r="B409" s="39" t="str">
        <f t="shared" ca="1" si="22"/>
        <v/>
      </c>
      <c r="C409" s="40" t="s">
        <v>46</v>
      </c>
      <c r="D409" s="40">
        <v>1</v>
      </c>
      <c r="E409" s="41">
        <v>44000</v>
      </c>
      <c r="F409" s="42">
        <f t="shared" ca="1" si="23"/>
        <v>44000</v>
      </c>
    </row>
    <row r="410" spans="1:6" ht="15" x14ac:dyDescent="0.25">
      <c r="A410" s="46">
        <v>43231512</v>
      </c>
      <c r="B410" s="39" t="str">
        <f t="shared" ca="1" si="22"/>
        <v/>
      </c>
      <c r="C410" s="40" t="s">
        <v>46</v>
      </c>
      <c r="D410" s="40">
        <v>1</v>
      </c>
      <c r="E410" s="41">
        <v>12000</v>
      </c>
      <c r="F410" s="42">
        <f t="shared" ca="1" si="23"/>
        <v>12000</v>
      </c>
    </row>
    <row r="411" spans="1:6" ht="15" x14ac:dyDescent="0.25">
      <c r="A411" s="46">
        <v>43231512</v>
      </c>
      <c r="B411" s="39" t="str">
        <f t="shared" ca="1" si="22"/>
        <v/>
      </c>
      <c r="C411" s="40" t="s">
        <v>46</v>
      </c>
      <c r="D411" s="40">
        <v>1</v>
      </c>
      <c r="E411" s="41">
        <v>30000</v>
      </c>
      <c r="F411" s="42">
        <f t="shared" ca="1" si="23"/>
        <v>30000</v>
      </c>
    </row>
    <row r="412" spans="1:6" ht="15" x14ac:dyDescent="0.25">
      <c r="A412" s="46">
        <v>81111508</v>
      </c>
      <c r="B412" s="39" t="str">
        <f t="shared" ca="1" si="22"/>
        <v/>
      </c>
      <c r="C412" s="40" t="s">
        <v>46</v>
      </c>
      <c r="D412" s="40">
        <v>1</v>
      </c>
      <c r="E412" s="41">
        <v>25000</v>
      </c>
      <c r="F412" s="42">
        <f t="shared" ca="1" si="23"/>
        <v>25000</v>
      </c>
    </row>
    <row r="413" spans="1:6" ht="15" x14ac:dyDescent="0.25">
      <c r="A413" s="36"/>
      <c r="B413" s="36"/>
      <c r="C413" s="36"/>
      <c r="D413" s="36"/>
      <c r="E413" s="43" t="s">
        <v>48</v>
      </c>
      <c r="F413" s="44">
        <f ca="1">SUM(Table335[MONTO TOTAL ESTIMADO])</f>
        <v>316000</v>
      </c>
    </row>
    <row r="414" spans="1:6" ht="17.25" thickBot="1" x14ac:dyDescent="0.3"/>
    <row r="415" spans="1:6" ht="23.25" thickBot="1" x14ac:dyDescent="0.3">
      <c r="A415" s="29" t="s">
        <v>17</v>
      </c>
      <c r="B415" s="29" t="s">
        <v>18</v>
      </c>
      <c r="C415" s="29" t="s">
        <v>19</v>
      </c>
      <c r="D415" s="29" t="s">
        <v>20</v>
      </c>
      <c r="E415" s="29" t="s">
        <v>21</v>
      </c>
      <c r="F415" s="29" t="s">
        <v>22</v>
      </c>
    </row>
    <row r="416" spans="1:6" ht="15.75" thickBot="1" x14ac:dyDescent="0.3">
      <c r="A416" s="30" t="s">
        <v>88</v>
      </c>
      <c r="B416" s="30" t="s">
        <v>89</v>
      </c>
      <c r="C416" s="30" t="s">
        <v>25</v>
      </c>
      <c r="D416" s="30" t="s">
        <v>26</v>
      </c>
      <c r="E416" s="30" t="s">
        <v>52</v>
      </c>
      <c r="F416" s="30"/>
    </row>
    <row r="417" spans="1:6" ht="15.75" thickBot="1" x14ac:dyDescent="0.3">
      <c r="A417" s="31" t="s">
        <v>28</v>
      </c>
      <c r="B417" s="32" t="s">
        <v>29</v>
      </c>
      <c r="C417" s="33">
        <v>45153</v>
      </c>
      <c r="D417" s="31" t="s">
        <v>30</v>
      </c>
      <c r="E417" s="32" t="s">
        <v>31</v>
      </c>
      <c r="F417" s="30" t="s">
        <v>32</v>
      </c>
    </row>
    <row r="418" spans="1:6" ht="15.75" thickBot="1" x14ac:dyDescent="0.3">
      <c r="A418" s="34"/>
      <c r="B418" s="32" t="s">
        <v>33</v>
      </c>
      <c r="C418" s="35">
        <f>IF(C417="","",IF(AND(MONTH(C417)&gt;=1,MONTH(C417)&lt;=3),1,IF(AND(MONTH(C417)&gt;=4,MONTH(C417)&lt;=6),2,IF(AND(MONTH(C417)&gt;=7,MONTH(C417)&lt;=9),3,4))))</f>
        <v>3</v>
      </c>
      <c r="D418" s="34"/>
      <c r="E418" s="32" t="s">
        <v>34</v>
      </c>
      <c r="F418" s="30" t="s">
        <v>35</v>
      </c>
    </row>
    <row r="419" spans="1:6" ht="15.75" thickBot="1" x14ac:dyDescent="0.3">
      <c r="A419" s="34"/>
      <c r="B419" s="32" t="s">
        <v>36</v>
      </c>
      <c r="C419" s="33">
        <v>45167</v>
      </c>
      <c r="D419" s="34"/>
      <c r="E419" s="32" t="s">
        <v>37</v>
      </c>
      <c r="F419" s="30"/>
    </row>
    <row r="420" spans="1:6" ht="15.75" thickBot="1" x14ac:dyDescent="0.3">
      <c r="A420" s="34"/>
      <c r="B420" s="32" t="s">
        <v>33</v>
      </c>
      <c r="C420" s="35">
        <f>IF(C419="","",IF(AND(MONTH(C419)&gt;=1,MONTH(C419)&lt;=3),1,IF(AND(MONTH(C419)&gt;=4,MONTH(C419)&lt;=6),2,IF(AND(MONTH(C419)&gt;=7,MONTH(C419)&lt;=9),3,4))))</f>
        <v>3</v>
      </c>
      <c r="D420" s="34"/>
      <c r="E420" s="32" t="s">
        <v>38</v>
      </c>
      <c r="F420" s="30"/>
    </row>
    <row r="421" spans="1:6" ht="15.75" thickBot="1" x14ac:dyDescent="0.3">
      <c r="A421" s="36"/>
      <c r="B421" s="36"/>
      <c r="C421" s="36"/>
      <c r="D421" s="36"/>
      <c r="E421" s="36"/>
      <c r="F421" s="36"/>
    </row>
    <row r="422" spans="1:6" ht="15.75" thickBot="1" x14ac:dyDescent="0.3">
      <c r="A422" s="37" t="s">
        <v>39</v>
      </c>
      <c r="B422" s="37" t="s">
        <v>40</v>
      </c>
      <c r="C422" s="37" t="s">
        <v>41</v>
      </c>
      <c r="D422" s="37" t="s">
        <v>42</v>
      </c>
      <c r="E422" s="37" t="s">
        <v>43</v>
      </c>
      <c r="F422" s="37" t="s">
        <v>44</v>
      </c>
    </row>
    <row r="423" spans="1:6" ht="15" x14ac:dyDescent="0.25">
      <c r="A423" s="40">
        <v>53101602</v>
      </c>
      <c r="B423" s="39" t="str">
        <f t="shared" ref="B423:B432" ca="1" si="24">IFERROR(INDEX(UNSPSCDes,MATCH(INDIRECT(ADDRESS(ROW(),COLUMN()-1,4)),UNSPSCCode,0)),"")</f>
        <v/>
      </c>
      <c r="C423" s="40" t="s">
        <v>46</v>
      </c>
      <c r="D423" s="40">
        <v>16</v>
      </c>
      <c r="E423" s="41">
        <v>1700</v>
      </c>
      <c r="F423" s="42">
        <f t="shared" ref="F423:F432" ca="1" si="25">INDIRECT(ADDRESS(ROW(),COLUMN()-2,4))*INDIRECT(ADDRESS(ROW(),COLUMN()-1,4))</f>
        <v>27200</v>
      </c>
    </row>
    <row r="424" spans="1:6" ht="15" x14ac:dyDescent="0.25">
      <c r="A424" s="46">
        <v>53103001</v>
      </c>
      <c r="B424" s="39" t="str">
        <f t="shared" ca="1" si="24"/>
        <v/>
      </c>
      <c r="C424" s="40" t="s">
        <v>46</v>
      </c>
      <c r="D424" s="40">
        <v>4</v>
      </c>
      <c r="E424" s="41">
        <v>700</v>
      </c>
      <c r="F424" s="42">
        <f t="shared" ca="1" si="25"/>
        <v>2800</v>
      </c>
    </row>
    <row r="425" spans="1:6" ht="15" x14ac:dyDescent="0.25">
      <c r="A425" s="46">
        <v>53103001</v>
      </c>
      <c r="B425" s="39" t="str">
        <f t="shared" ca="1" si="24"/>
        <v/>
      </c>
      <c r="C425" s="40" t="s">
        <v>46</v>
      </c>
      <c r="D425" s="40">
        <v>4</v>
      </c>
      <c r="E425" s="41">
        <v>700</v>
      </c>
      <c r="F425" s="42">
        <f t="shared" ca="1" si="25"/>
        <v>2800</v>
      </c>
    </row>
    <row r="426" spans="1:6" ht="15" x14ac:dyDescent="0.25">
      <c r="A426" s="46">
        <v>53101502</v>
      </c>
      <c r="B426" s="39" t="str">
        <f t="shared" ca="1" si="24"/>
        <v/>
      </c>
      <c r="C426" s="40" t="s">
        <v>46</v>
      </c>
      <c r="D426" s="40">
        <v>6</v>
      </c>
      <c r="E426" s="41">
        <v>1700</v>
      </c>
      <c r="F426" s="42">
        <f t="shared" ca="1" si="25"/>
        <v>10200</v>
      </c>
    </row>
    <row r="427" spans="1:6" ht="15" x14ac:dyDescent="0.25">
      <c r="A427" s="46">
        <v>53101502</v>
      </c>
      <c r="B427" s="39" t="str">
        <f t="shared" ca="1" si="24"/>
        <v/>
      </c>
      <c r="C427" s="40" t="s">
        <v>46</v>
      </c>
      <c r="D427" s="40">
        <v>6</v>
      </c>
      <c r="E427" s="41">
        <v>1700</v>
      </c>
      <c r="F427" s="42">
        <f t="shared" ca="1" si="25"/>
        <v>10200</v>
      </c>
    </row>
    <row r="428" spans="1:6" ht="15" x14ac:dyDescent="0.25">
      <c r="A428" s="46">
        <v>53101604</v>
      </c>
      <c r="B428" s="39" t="str">
        <f t="shared" ca="1" si="24"/>
        <v/>
      </c>
      <c r="C428" s="40" t="s">
        <v>46</v>
      </c>
      <c r="D428" s="40">
        <v>2</v>
      </c>
      <c r="E428" s="41">
        <v>1700</v>
      </c>
      <c r="F428" s="42">
        <f t="shared" ca="1" si="25"/>
        <v>3400</v>
      </c>
    </row>
    <row r="429" spans="1:6" ht="15" x14ac:dyDescent="0.25">
      <c r="A429" s="46">
        <v>53101604</v>
      </c>
      <c r="B429" s="39" t="str">
        <f t="shared" ca="1" si="24"/>
        <v/>
      </c>
      <c r="C429" s="40" t="s">
        <v>46</v>
      </c>
      <c r="D429" s="40">
        <v>2</v>
      </c>
      <c r="E429" s="41">
        <v>700</v>
      </c>
      <c r="F429" s="42">
        <f t="shared" ca="1" si="25"/>
        <v>1400</v>
      </c>
    </row>
    <row r="430" spans="1:6" ht="15" x14ac:dyDescent="0.25">
      <c r="A430" s="46">
        <v>53101604</v>
      </c>
      <c r="B430" s="39" t="str">
        <f t="shared" ca="1" si="24"/>
        <v/>
      </c>
      <c r="C430" s="40" t="s">
        <v>46</v>
      </c>
      <c r="D430" s="40">
        <v>6</v>
      </c>
      <c r="E430" s="41">
        <v>700</v>
      </c>
      <c r="F430" s="42">
        <f t="shared" ca="1" si="25"/>
        <v>4200</v>
      </c>
    </row>
    <row r="431" spans="1:6" ht="15" x14ac:dyDescent="0.25">
      <c r="A431" s="46">
        <v>53101504</v>
      </c>
      <c r="B431" s="39" t="str">
        <f t="shared" ca="1" si="24"/>
        <v/>
      </c>
      <c r="C431" s="40" t="s">
        <v>46</v>
      </c>
      <c r="D431" s="40">
        <v>2</v>
      </c>
      <c r="E431" s="41">
        <v>1500</v>
      </c>
      <c r="F431" s="42">
        <f t="shared" ca="1" si="25"/>
        <v>3000</v>
      </c>
    </row>
    <row r="432" spans="1:6" ht="15" x14ac:dyDescent="0.25">
      <c r="A432" s="46">
        <v>53102710</v>
      </c>
      <c r="B432" s="39" t="str">
        <f t="shared" ca="1" si="24"/>
        <v/>
      </c>
      <c r="C432" s="40" t="s">
        <v>46</v>
      </c>
      <c r="D432" s="40">
        <v>60</v>
      </c>
      <c r="E432" s="41">
        <v>580</v>
      </c>
      <c r="F432" s="42">
        <f t="shared" ca="1" si="25"/>
        <v>34800</v>
      </c>
    </row>
    <row r="433" spans="1:6" ht="15" x14ac:dyDescent="0.25">
      <c r="A433" s="36"/>
      <c r="B433" s="36"/>
      <c r="C433" s="36"/>
      <c r="D433" s="36"/>
      <c r="E433" s="43" t="s">
        <v>48</v>
      </c>
      <c r="F433" s="44">
        <f ca="1">SUM(Table336[MONTO TOTAL ESTIMADO])</f>
        <v>100000</v>
      </c>
    </row>
    <row r="434" spans="1:6" ht="17.25" thickBot="1" x14ac:dyDescent="0.3"/>
    <row r="435" spans="1:6" ht="23.25" thickBot="1" x14ac:dyDescent="0.3">
      <c r="A435" s="29" t="s">
        <v>17</v>
      </c>
      <c r="B435" s="29" t="s">
        <v>18</v>
      </c>
      <c r="C435" s="29" t="s">
        <v>19</v>
      </c>
      <c r="D435" s="29" t="s">
        <v>20</v>
      </c>
      <c r="E435" s="29" t="s">
        <v>21</v>
      </c>
      <c r="F435" s="29" t="s">
        <v>22</v>
      </c>
    </row>
    <row r="436" spans="1:6" ht="15.75" thickBot="1" x14ac:dyDescent="0.3">
      <c r="A436" s="30" t="s">
        <v>55</v>
      </c>
      <c r="B436" s="30" t="s">
        <v>90</v>
      </c>
      <c r="C436" s="30" t="s">
        <v>25</v>
      </c>
      <c r="D436" s="30" t="s">
        <v>26</v>
      </c>
      <c r="E436" s="30" t="s">
        <v>27</v>
      </c>
      <c r="F436" s="30"/>
    </row>
    <row r="437" spans="1:6" ht="15.75" thickBot="1" x14ac:dyDescent="0.3">
      <c r="A437" s="31" t="s">
        <v>28</v>
      </c>
      <c r="B437" s="32" t="s">
        <v>29</v>
      </c>
      <c r="C437" s="33">
        <v>45215</v>
      </c>
      <c r="D437" s="31" t="s">
        <v>30</v>
      </c>
      <c r="E437" s="32" t="s">
        <v>31</v>
      </c>
      <c r="F437" s="30" t="s">
        <v>32</v>
      </c>
    </row>
    <row r="438" spans="1:6" ht="15.75" thickBot="1" x14ac:dyDescent="0.3">
      <c r="A438" s="34"/>
      <c r="B438" s="32" t="s">
        <v>33</v>
      </c>
      <c r="C438" s="35">
        <f>IF(C437="","",IF(AND(MONTH(C437)&gt;=1,MONTH(C437)&lt;=3),1,IF(AND(MONTH(C437)&gt;=4,MONTH(C437)&lt;=6),2,IF(AND(MONTH(C437)&gt;=7,MONTH(C437)&lt;=9),3,4))))</f>
        <v>4</v>
      </c>
      <c r="D438" s="34"/>
      <c r="E438" s="32" t="s">
        <v>34</v>
      </c>
      <c r="F438" s="30" t="s">
        <v>35</v>
      </c>
    </row>
    <row r="439" spans="1:6" ht="15.75" thickBot="1" x14ac:dyDescent="0.3">
      <c r="A439" s="34"/>
      <c r="B439" s="32" t="s">
        <v>36</v>
      </c>
      <c r="C439" s="33">
        <v>45222</v>
      </c>
      <c r="D439" s="34"/>
      <c r="E439" s="32" t="s">
        <v>37</v>
      </c>
      <c r="F439" s="30"/>
    </row>
    <row r="440" spans="1:6" ht="15.75" thickBot="1" x14ac:dyDescent="0.3">
      <c r="A440" s="34"/>
      <c r="B440" s="32" t="s">
        <v>33</v>
      </c>
      <c r="C440" s="35">
        <f>IF(C439="","",IF(AND(MONTH(C439)&gt;=1,MONTH(C439)&lt;=3),1,IF(AND(MONTH(C439)&gt;=4,MONTH(C439)&lt;=6),2,IF(AND(MONTH(C439)&gt;=7,MONTH(C439)&lt;=9),3,4))))</f>
        <v>4</v>
      </c>
      <c r="D440" s="34"/>
      <c r="E440" s="32" t="s">
        <v>38</v>
      </c>
      <c r="F440" s="30"/>
    </row>
    <row r="441" spans="1:6" ht="15.75" thickBot="1" x14ac:dyDescent="0.3">
      <c r="A441" s="36"/>
      <c r="B441" s="36"/>
      <c r="C441" s="36"/>
      <c r="D441" s="36"/>
      <c r="E441" s="36"/>
      <c r="F441" s="36"/>
    </row>
    <row r="442" spans="1:6" ht="15.75" thickBot="1" x14ac:dyDescent="0.3">
      <c r="A442" s="37" t="s">
        <v>39</v>
      </c>
      <c r="B442" s="37" t="s">
        <v>40</v>
      </c>
      <c r="C442" s="37" t="s">
        <v>41</v>
      </c>
      <c r="D442" s="37" t="s">
        <v>42</v>
      </c>
      <c r="E442" s="37" t="s">
        <v>43</v>
      </c>
      <c r="F442" s="37" t="s">
        <v>44</v>
      </c>
    </row>
    <row r="443" spans="1:6" ht="15" x14ac:dyDescent="0.25">
      <c r="A443" s="45">
        <v>44121701</v>
      </c>
      <c r="B443" s="39" t="str">
        <f t="shared" ref="B443:B461" ca="1" si="26">IFERROR(INDEX(UNSPSCDes,MATCH(INDIRECT(ADDRESS(ROW(),COLUMN()-1,4)),UNSPSCCode,0)),"")</f>
        <v/>
      </c>
      <c r="C443" s="40" t="s">
        <v>51</v>
      </c>
      <c r="D443" s="40">
        <v>5</v>
      </c>
      <c r="E443" s="41">
        <v>185</v>
      </c>
      <c r="F443" s="42">
        <f t="shared" ref="F443:F461" ca="1" si="27">INDIRECT(ADDRESS(ROW(),COLUMN()-2,4))*INDIRECT(ADDRESS(ROW(),COLUMN()-1,4))</f>
        <v>925</v>
      </c>
    </row>
    <row r="444" spans="1:6" ht="15" x14ac:dyDescent="0.25">
      <c r="A444" s="45">
        <v>14111526</v>
      </c>
      <c r="B444" s="39" t="str">
        <f t="shared" ca="1" si="26"/>
        <v/>
      </c>
      <c r="C444" s="40" t="s">
        <v>46</v>
      </c>
      <c r="D444" s="40">
        <v>30</v>
      </c>
      <c r="E444" s="41">
        <v>80</v>
      </c>
      <c r="F444" s="42">
        <f t="shared" ca="1" si="27"/>
        <v>2400</v>
      </c>
    </row>
    <row r="445" spans="1:6" ht="15" x14ac:dyDescent="0.25">
      <c r="A445" s="45">
        <v>14111526</v>
      </c>
      <c r="B445" s="39" t="str">
        <f t="shared" ca="1" si="26"/>
        <v/>
      </c>
      <c r="C445" s="40" t="s">
        <v>46</v>
      </c>
      <c r="D445" s="40">
        <v>30</v>
      </c>
      <c r="E445" s="41">
        <v>35</v>
      </c>
      <c r="F445" s="42">
        <f t="shared" ca="1" si="27"/>
        <v>1050</v>
      </c>
    </row>
    <row r="446" spans="1:6" ht="15" x14ac:dyDescent="0.25">
      <c r="A446" s="46">
        <v>44121708</v>
      </c>
      <c r="B446" s="39" t="str">
        <f t="shared" ca="1" si="26"/>
        <v/>
      </c>
      <c r="C446" s="40" t="s">
        <v>46</v>
      </c>
      <c r="D446" s="40">
        <v>6</v>
      </c>
      <c r="E446" s="41">
        <v>65</v>
      </c>
      <c r="F446" s="42">
        <f t="shared" ca="1" si="27"/>
        <v>390</v>
      </c>
    </row>
    <row r="447" spans="1:6" ht="15" x14ac:dyDescent="0.25">
      <c r="A447" s="46">
        <v>44121708</v>
      </c>
      <c r="B447" s="39" t="str">
        <f t="shared" ca="1" si="26"/>
        <v/>
      </c>
      <c r="C447" s="40" t="s">
        <v>46</v>
      </c>
      <c r="D447" s="40">
        <v>6</v>
      </c>
      <c r="E447" s="41">
        <v>65</v>
      </c>
      <c r="F447" s="42">
        <f t="shared" ca="1" si="27"/>
        <v>390</v>
      </c>
    </row>
    <row r="448" spans="1:6" ht="15" x14ac:dyDescent="0.25">
      <c r="A448" s="46">
        <v>14111507</v>
      </c>
      <c r="B448" s="39" t="str">
        <f t="shared" ca="1" si="26"/>
        <v/>
      </c>
      <c r="C448" s="40" t="s">
        <v>57</v>
      </c>
      <c r="D448" s="40">
        <v>15</v>
      </c>
      <c r="E448" s="41">
        <v>280</v>
      </c>
      <c r="F448" s="42">
        <f t="shared" ca="1" si="27"/>
        <v>4200</v>
      </c>
    </row>
    <row r="449" spans="1:6" ht="15" x14ac:dyDescent="0.25">
      <c r="A449" s="46">
        <v>14111507</v>
      </c>
      <c r="B449" s="39" t="str">
        <f t="shared" ca="1" si="26"/>
        <v/>
      </c>
      <c r="C449" s="40" t="s">
        <v>57</v>
      </c>
      <c r="D449" s="40">
        <v>3</v>
      </c>
      <c r="E449" s="41">
        <v>360</v>
      </c>
      <c r="F449" s="42">
        <f t="shared" ca="1" si="27"/>
        <v>1080</v>
      </c>
    </row>
    <row r="450" spans="1:6" ht="15" x14ac:dyDescent="0.25">
      <c r="A450" s="46">
        <v>14111507</v>
      </c>
      <c r="B450" s="39" t="str">
        <f t="shared" ca="1" si="26"/>
        <v/>
      </c>
      <c r="C450" s="40" t="s">
        <v>57</v>
      </c>
      <c r="D450" s="40">
        <v>1</v>
      </c>
      <c r="E450" s="41">
        <v>1500</v>
      </c>
      <c r="F450" s="42">
        <f t="shared" ca="1" si="27"/>
        <v>1500</v>
      </c>
    </row>
    <row r="451" spans="1:6" ht="15" x14ac:dyDescent="0.25">
      <c r="A451" s="45">
        <v>26111702</v>
      </c>
      <c r="B451" s="39" t="str">
        <f t="shared" ca="1" si="26"/>
        <v/>
      </c>
      <c r="C451" s="40" t="s">
        <v>45</v>
      </c>
      <c r="D451" s="40">
        <v>5</v>
      </c>
      <c r="E451" s="41">
        <v>160</v>
      </c>
      <c r="F451" s="42">
        <f t="shared" ca="1" si="27"/>
        <v>800</v>
      </c>
    </row>
    <row r="452" spans="1:6" ht="15" x14ac:dyDescent="0.25">
      <c r="A452" s="45">
        <v>26111702</v>
      </c>
      <c r="B452" s="39" t="str">
        <f t="shared" ca="1" si="26"/>
        <v/>
      </c>
      <c r="C452" s="40" t="s">
        <v>45</v>
      </c>
      <c r="D452" s="40">
        <v>8</v>
      </c>
      <c r="E452" s="41">
        <v>140</v>
      </c>
      <c r="F452" s="42">
        <f t="shared" ca="1" si="27"/>
        <v>1120</v>
      </c>
    </row>
    <row r="453" spans="1:6" ht="15" x14ac:dyDescent="0.25">
      <c r="A453" s="45">
        <v>44122003</v>
      </c>
      <c r="B453" s="39" t="str">
        <f t="shared" ca="1" si="26"/>
        <v/>
      </c>
      <c r="C453" s="40" t="s">
        <v>46</v>
      </c>
      <c r="D453" s="40">
        <v>3</v>
      </c>
      <c r="E453" s="41">
        <v>270</v>
      </c>
      <c r="F453" s="42">
        <f t="shared" ca="1" si="27"/>
        <v>810</v>
      </c>
    </row>
    <row r="454" spans="1:6" ht="15" x14ac:dyDescent="0.25">
      <c r="A454" s="45">
        <v>44122003</v>
      </c>
      <c r="B454" s="39" t="str">
        <f t="shared" ca="1" si="26"/>
        <v/>
      </c>
      <c r="C454" s="40" t="s">
        <v>46</v>
      </c>
      <c r="D454" s="40">
        <v>3</v>
      </c>
      <c r="E454" s="41">
        <v>480</v>
      </c>
      <c r="F454" s="42">
        <f t="shared" ca="1" si="27"/>
        <v>1440</v>
      </c>
    </row>
    <row r="455" spans="1:6" ht="15" x14ac:dyDescent="0.25">
      <c r="A455" s="45">
        <v>44122003</v>
      </c>
      <c r="B455" s="39" t="str">
        <f t="shared" ca="1" si="26"/>
        <v/>
      </c>
      <c r="C455" s="40" t="s">
        <v>46</v>
      </c>
      <c r="D455" s="40">
        <v>3</v>
      </c>
      <c r="E455" s="41">
        <v>595</v>
      </c>
      <c r="F455" s="42">
        <f t="shared" ca="1" si="27"/>
        <v>1785</v>
      </c>
    </row>
    <row r="456" spans="1:6" ht="15" x14ac:dyDescent="0.25">
      <c r="A456" s="45">
        <v>44121615</v>
      </c>
      <c r="B456" s="39" t="str">
        <f t="shared" ca="1" si="26"/>
        <v/>
      </c>
      <c r="C456" s="40" t="s">
        <v>46</v>
      </c>
      <c r="D456" s="40">
        <v>3</v>
      </c>
      <c r="E456" s="41">
        <v>400</v>
      </c>
      <c r="F456" s="42">
        <f t="shared" ca="1" si="27"/>
        <v>1200</v>
      </c>
    </row>
    <row r="457" spans="1:6" ht="15" x14ac:dyDescent="0.25">
      <c r="A457" s="45">
        <v>44122107</v>
      </c>
      <c r="B457" s="39" t="str">
        <f t="shared" ca="1" si="26"/>
        <v/>
      </c>
      <c r="C457" s="40" t="s">
        <v>46</v>
      </c>
      <c r="D457" s="40">
        <v>3</v>
      </c>
      <c r="E457" s="41">
        <v>50</v>
      </c>
      <c r="F457" s="42">
        <f t="shared" ca="1" si="27"/>
        <v>150</v>
      </c>
    </row>
    <row r="458" spans="1:6" ht="15" x14ac:dyDescent="0.25">
      <c r="A458" s="45">
        <v>44122003</v>
      </c>
      <c r="B458" s="39" t="str">
        <f t="shared" ca="1" si="26"/>
        <v/>
      </c>
      <c r="C458" s="40" t="s">
        <v>46</v>
      </c>
      <c r="D458" s="40">
        <v>3</v>
      </c>
      <c r="E458" s="41">
        <v>680</v>
      </c>
      <c r="F458" s="42">
        <f t="shared" ca="1" si="27"/>
        <v>2040</v>
      </c>
    </row>
    <row r="459" spans="1:6" ht="15" x14ac:dyDescent="0.25">
      <c r="A459" s="45">
        <v>44122011</v>
      </c>
      <c r="B459" s="39" t="str">
        <f t="shared" ca="1" si="26"/>
        <v/>
      </c>
      <c r="C459" s="40" t="s">
        <v>51</v>
      </c>
      <c r="D459" s="40">
        <v>2</v>
      </c>
      <c r="E459" s="41">
        <v>620</v>
      </c>
      <c r="F459" s="42">
        <f t="shared" ca="1" si="27"/>
        <v>1240</v>
      </c>
    </row>
    <row r="460" spans="1:6" ht="15" x14ac:dyDescent="0.25">
      <c r="A460" s="45">
        <v>44111516</v>
      </c>
      <c r="B460" s="39" t="str">
        <f t="shared" ca="1" si="26"/>
        <v/>
      </c>
      <c r="C460" s="40" t="s">
        <v>46</v>
      </c>
      <c r="D460" s="40">
        <v>40</v>
      </c>
      <c r="E460" s="41">
        <v>1600</v>
      </c>
      <c r="F460" s="42">
        <f t="shared" ca="1" si="27"/>
        <v>64000</v>
      </c>
    </row>
    <row r="461" spans="1:6" ht="15" x14ac:dyDescent="0.25">
      <c r="A461" s="46">
        <v>14111507</v>
      </c>
      <c r="B461" s="39" t="str">
        <f t="shared" ca="1" si="26"/>
        <v/>
      </c>
      <c r="C461" s="40" t="s">
        <v>57</v>
      </c>
      <c r="D461" s="40">
        <v>1</v>
      </c>
      <c r="E461" s="41">
        <v>500</v>
      </c>
      <c r="F461" s="42">
        <f t="shared" ca="1" si="27"/>
        <v>500</v>
      </c>
    </row>
    <row r="462" spans="1:6" ht="15" x14ac:dyDescent="0.25">
      <c r="A462" s="36"/>
      <c r="B462" s="36"/>
      <c r="C462" s="36"/>
      <c r="D462" s="36"/>
      <c r="E462" s="43" t="s">
        <v>48</v>
      </c>
      <c r="F462" s="44">
        <f ca="1">SUM(Table338[MONTO TOTAL ESTIMADO])</f>
        <v>87020</v>
      </c>
    </row>
    <row r="463" spans="1:6" ht="17.25" thickBot="1" x14ac:dyDescent="0.3"/>
    <row r="464" spans="1:6" ht="23.25" thickBot="1" x14ac:dyDescent="0.3">
      <c r="A464" s="29" t="s">
        <v>17</v>
      </c>
      <c r="B464" s="29" t="s">
        <v>18</v>
      </c>
      <c r="C464" s="29" t="s">
        <v>19</v>
      </c>
      <c r="D464" s="29" t="s">
        <v>20</v>
      </c>
      <c r="E464" s="29" t="s">
        <v>21</v>
      </c>
      <c r="F464" s="29" t="s">
        <v>22</v>
      </c>
    </row>
    <row r="465" spans="1:6" ht="15.75" thickBot="1" x14ac:dyDescent="0.3">
      <c r="A465" s="30" t="s">
        <v>91</v>
      </c>
      <c r="B465" s="30" t="s">
        <v>58</v>
      </c>
      <c r="C465" s="30" t="s">
        <v>25</v>
      </c>
      <c r="D465" s="30" t="s">
        <v>26</v>
      </c>
      <c r="E465" s="30" t="s">
        <v>27</v>
      </c>
      <c r="F465" s="30"/>
    </row>
    <row r="466" spans="1:6" ht="15.75" thickBot="1" x14ac:dyDescent="0.3">
      <c r="A466" s="31" t="s">
        <v>28</v>
      </c>
      <c r="B466" s="32" t="s">
        <v>29</v>
      </c>
      <c r="C466" s="33">
        <v>45215</v>
      </c>
      <c r="D466" s="31" t="s">
        <v>30</v>
      </c>
      <c r="E466" s="32" t="s">
        <v>31</v>
      </c>
      <c r="F466" s="30" t="s">
        <v>32</v>
      </c>
    </row>
    <row r="467" spans="1:6" ht="15.75" thickBot="1" x14ac:dyDescent="0.3">
      <c r="A467" s="34"/>
      <c r="B467" s="32" t="s">
        <v>33</v>
      </c>
      <c r="C467" s="35">
        <f>IF(C466="","",IF(AND(MONTH(C466)&gt;=1,MONTH(C466)&lt;=3),1,IF(AND(MONTH(C466)&gt;=4,MONTH(C466)&lt;=6),2,IF(AND(MONTH(C466)&gt;=7,MONTH(C466)&lt;=9),3,4))))</f>
        <v>4</v>
      </c>
      <c r="D467" s="34"/>
      <c r="E467" s="32" t="s">
        <v>34</v>
      </c>
      <c r="F467" s="30" t="s">
        <v>35</v>
      </c>
    </row>
    <row r="468" spans="1:6" ht="15.75" thickBot="1" x14ac:dyDescent="0.3">
      <c r="A468" s="34"/>
      <c r="B468" s="32" t="s">
        <v>36</v>
      </c>
      <c r="C468" s="33">
        <v>45222</v>
      </c>
      <c r="D468" s="34"/>
      <c r="E468" s="32" t="s">
        <v>37</v>
      </c>
      <c r="F468" s="30"/>
    </row>
    <row r="469" spans="1:6" ht="15.75" thickBot="1" x14ac:dyDescent="0.3">
      <c r="A469" s="34"/>
      <c r="B469" s="32" t="s">
        <v>33</v>
      </c>
      <c r="C469" s="35">
        <f>IF(C468="","",IF(AND(MONTH(C468)&gt;=1,MONTH(C468)&lt;=3),1,IF(AND(MONTH(C468)&gt;=4,MONTH(C468)&lt;=6),2,IF(AND(MONTH(C468)&gt;=7,MONTH(C468)&lt;=9),3,4))))</f>
        <v>4</v>
      </c>
      <c r="D469" s="34"/>
      <c r="E469" s="32" t="s">
        <v>38</v>
      </c>
      <c r="F469" s="30"/>
    </row>
    <row r="470" spans="1:6" ht="15.75" thickBot="1" x14ac:dyDescent="0.3">
      <c r="A470" s="36"/>
      <c r="B470" s="36"/>
      <c r="C470" s="36"/>
      <c r="D470" s="36"/>
      <c r="E470" s="36"/>
      <c r="F470" s="36"/>
    </row>
    <row r="471" spans="1:6" ht="15.75" thickBot="1" x14ac:dyDescent="0.3">
      <c r="A471" s="37" t="s">
        <v>39</v>
      </c>
      <c r="B471" s="37" t="s">
        <v>40</v>
      </c>
      <c r="C471" s="37" t="s">
        <v>41</v>
      </c>
      <c r="D471" s="37" t="s">
        <v>42</v>
      </c>
      <c r="E471" s="37" t="s">
        <v>43</v>
      </c>
      <c r="F471" s="37" t="s">
        <v>44</v>
      </c>
    </row>
    <row r="472" spans="1:6" ht="15" x14ac:dyDescent="0.25">
      <c r="A472" s="45">
        <v>52151704</v>
      </c>
      <c r="B472" s="39" t="str">
        <f t="shared" ref="B472:B488" ca="1" si="28">IFERROR(INDEX(UNSPSCDes,MATCH(INDIRECT(ADDRESS(ROW(),COLUMN()-1,4)),UNSPSCCode,0)),"")</f>
        <v/>
      </c>
      <c r="C472" s="40" t="s">
        <v>46</v>
      </c>
      <c r="D472" s="40">
        <v>12</v>
      </c>
      <c r="E472" s="41">
        <v>150</v>
      </c>
      <c r="F472" s="42">
        <f t="shared" ref="F472:F488" ca="1" si="29">INDIRECT(ADDRESS(ROW(),COLUMN()-2,4))*INDIRECT(ADDRESS(ROW(),COLUMN()-1,4))</f>
        <v>1800</v>
      </c>
    </row>
    <row r="473" spans="1:6" ht="15" x14ac:dyDescent="0.25">
      <c r="A473" s="45">
        <v>52151702</v>
      </c>
      <c r="B473" s="39" t="str">
        <f t="shared" ca="1" si="28"/>
        <v/>
      </c>
      <c r="C473" s="40" t="s">
        <v>46</v>
      </c>
      <c r="D473" s="40">
        <v>12</v>
      </c>
      <c r="E473" s="41">
        <v>170</v>
      </c>
      <c r="F473" s="42">
        <f t="shared" ca="1" si="29"/>
        <v>2040</v>
      </c>
    </row>
    <row r="474" spans="1:6" ht="15" x14ac:dyDescent="0.25">
      <c r="A474" s="45">
        <v>52151703</v>
      </c>
      <c r="B474" s="39" t="str">
        <f t="shared" ca="1" si="28"/>
        <v/>
      </c>
      <c r="C474" s="40" t="s">
        <v>46</v>
      </c>
      <c r="D474" s="40">
        <v>12</v>
      </c>
      <c r="E474" s="41">
        <v>150</v>
      </c>
      <c r="F474" s="42">
        <f t="shared" ca="1" si="29"/>
        <v>1800</v>
      </c>
    </row>
    <row r="475" spans="1:6" ht="15" x14ac:dyDescent="0.25">
      <c r="A475" s="45">
        <v>52151704</v>
      </c>
      <c r="B475" s="39" t="str">
        <f t="shared" ca="1" si="28"/>
        <v/>
      </c>
      <c r="C475" s="40" t="s">
        <v>46</v>
      </c>
      <c r="D475" s="40">
        <v>12</v>
      </c>
      <c r="E475" s="41">
        <v>80</v>
      </c>
      <c r="F475" s="42">
        <f t="shared" ca="1" si="29"/>
        <v>960</v>
      </c>
    </row>
    <row r="476" spans="1:6" ht="15" x14ac:dyDescent="0.25">
      <c r="A476" s="45">
        <v>52152004</v>
      </c>
      <c r="B476" s="39" t="str">
        <f t="shared" ca="1" si="28"/>
        <v/>
      </c>
      <c r="C476" s="40" t="s">
        <v>46</v>
      </c>
      <c r="D476" s="40">
        <v>6</v>
      </c>
      <c r="E476" s="41">
        <v>350</v>
      </c>
      <c r="F476" s="42">
        <f t="shared" ca="1" si="29"/>
        <v>2100</v>
      </c>
    </row>
    <row r="477" spans="1:6" ht="15" x14ac:dyDescent="0.25">
      <c r="A477" s="45">
        <v>52151707</v>
      </c>
      <c r="B477" s="39" t="str">
        <f t="shared" ca="1" si="28"/>
        <v/>
      </c>
      <c r="C477" s="40" t="s">
        <v>46</v>
      </c>
      <c r="D477" s="40">
        <v>3</v>
      </c>
      <c r="E477" s="41">
        <v>550</v>
      </c>
      <c r="F477" s="42">
        <f t="shared" ca="1" si="29"/>
        <v>1650</v>
      </c>
    </row>
    <row r="478" spans="1:6" ht="15" x14ac:dyDescent="0.25">
      <c r="A478" s="45">
        <v>52151604</v>
      </c>
      <c r="B478" s="39" t="str">
        <f t="shared" ca="1" si="28"/>
        <v/>
      </c>
      <c r="C478" s="40" t="s">
        <v>46</v>
      </c>
      <c r="D478" s="40">
        <v>1</v>
      </c>
      <c r="E478" s="41">
        <v>200</v>
      </c>
      <c r="F478" s="42">
        <f t="shared" ca="1" si="29"/>
        <v>200</v>
      </c>
    </row>
    <row r="479" spans="1:6" ht="15" x14ac:dyDescent="0.25">
      <c r="A479" s="45">
        <v>52151604</v>
      </c>
      <c r="B479" s="39" t="str">
        <f t="shared" ca="1" si="28"/>
        <v/>
      </c>
      <c r="C479" s="40" t="s">
        <v>46</v>
      </c>
      <c r="D479" s="40">
        <v>1</v>
      </c>
      <c r="E479" s="41">
        <v>100</v>
      </c>
      <c r="F479" s="42">
        <f t="shared" ca="1" si="29"/>
        <v>100</v>
      </c>
    </row>
    <row r="480" spans="1:6" ht="15" x14ac:dyDescent="0.25">
      <c r="A480" s="45">
        <v>52152001</v>
      </c>
      <c r="B480" s="39" t="str">
        <f t="shared" ca="1" si="28"/>
        <v/>
      </c>
      <c r="C480" s="40" t="s">
        <v>46</v>
      </c>
      <c r="D480" s="40">
        <v>1</v>
      </c>
      <c r="E480" s="41">
        <v>550</v>
      </c>
      <c r="F480" s="42">
        <f t="shared" ca="1" si="29"/>
        <v>550</v>
      </c>
    </row>
    <row r="481" spans="1:6" ht="15" x14ac:dyDescent="0.25">
      <c r="A481" s="45">
        <v>52152008</v>
      </c>
      <c r="B481" s="39" t="str">
        <f t="shared" ca="1" si="28"/>
        <v/>
      </c>
      <c r="C481" s="40" t="s">
        <v>46</v>
      </c>
      <c r="D481" s="40">
        <v>3</v>
      </c>
      <c r="E481" s="41">
        <v>300</v>
      </c>
      <c r="F481" s="42">
        <f t="shared" ca="1" si="29"/>
        <v>900</v>
      </c>
    </row>
    <row r="482" spans="1:6" ht="15" x14ac:dyDescent="0.25">
      <c r="A482" s="45">
        <v>52151633</v>
      </c>
      <c r="B482" s="39" t="str">
        <f t="shared" ca="1" si="28"/>
        <v/>
      </c>
      <c r="C482" s="40" t="s">
        <v>46</v>
      </c>
      <c r="D482" s="40">
        <v>1</v>
      </c>
      <c r="E482" s="41">
        <v>250</v>
      </c>
      <c r="F482" s="42">
        <f t="shared" ca="1" si="29"/>
        <v>250</v>
      </c>
    </row>
    <row r="483" spans="1:6" ht="15" x14ac:dyDescent="0.25">
      <c r="A483" s="45">
        <v>52152005</v>
      </c>
      <c r="B483" s="39" t="str">
        <f t="shared" ca="1" si="28"/>
        <v/>
      </c>
      <c r="C483" s="40" t="s">
        <v>46</v>
      </c>
      <c r="D483" s="40">
        <v>6</v>
      </c>
      <c r="E483" s="41">
        <v>85</v>
      </c>
      <c r="F483" s="42">
        <f t="shared" ca="1" si="29"/>
        <v>510</v>
      </c>
    </row>
    <row r="484" spans="1:6" ht="15" x14ac:dyDescent="0.25">
      <c r="A484" s="45">
        <v>52152006</v>
      </c>
      <c r="B484" s="39" t="str">
        <f t="shared" ca="1" si="28"/>
        <v/>
      </c>
      <c r="C484" s="40" t="s">
        <v>46</v>
      </c>
      <c r="D484" s="40">
        <v>2</v>
      </c>
      <c r="E484" s="41">
        <v>1500</v>
      </c>
      <c r="F484" s="42">
        <f t="shared" ca="1" si="29"/>
        <v>3000</v>
      </c>
    </row>
    <row r="485" spans="1:6" ht="15" x14ac:dyDescent="0.25">
      <c r="A485" s="45">
        <v>52152102</v>
      </c>
      <c r="B485" s="39" t="str">
        <f t="shared" ca="1" si="28"/>
        <v/>
      </c>
      <c r="C485" s="40" t="s">
        <v>46</v>
      </c>
      <c r="D485" s="40">
        <v>6</v>
      </c>
      <c r="E485" s="41">
        <v>50</v>
      </c>
      <c r="F485" s="42">
        <f t="shared" ca="1" si="29"/>
        <v>300</v>
      </c>
    </row>
    <row r="486" spans="1:6" ht="15" x14ac:dyDescent="0.25">
      <c r="A486" s="45">
        <v>52121604</v>
      </c>
      <c r="B486" s="39" t="str">
        <f t="shared" ca="1" si="28"/>
        <v/>
      </c>
      <c r="C486" s="40" t="s">
        <v>46</v>
      </c>
      <c r="D486" s="40">
        <v>1</v>
      </c>
      <c r="E486" s="41">
        <v>300</v>
      </c>
      <c r="F486" s="42">
        <f t="shared" ca="1" si="29"/>
        <v>300</v>
      </c>
    </row>
    <row r="487" spans="1:6" ht="22.5" x14ac:dyDescent="0.25">
      <c r="A487" s="45">
        <v>52152002</v>
      </c>
      <c r="B487" s="39" t="str">
        <f t="shared" ca="1" si="28"/>
        <v/>
      </c>
      <c r="C487" s="40" t="s">
        <v>46</v>
      </c>
      <c r="D487" s="40">
        <v>1</v>
      </c>
      <c r="E487" s="41">
        <v>1500</v>
      </c>
      <c r="F487" s="42">
        <f t="shared" ca="1" si="29"/>
        <v>1500</v>
      </c>
    </row>
    <row r="488" spans="1:6" ht="15" x14ac:dyDescent="0.25">
      <c r="A488" s="45">
        <v>52152008</v>
      </c>
      <c r="B488" s="39" t="str">
        <f t="shared" ca="1" si="28"/>
        <v/>
      </c>
      <c r="C488" s="40" t="s">
        <v>46</v>
      </c>
      <c r="D488" s="40">
        <v>1</v>
      </c>
      <c r="E488" s="41">
        <v>1700</v>
      </c>
      <c r="F488" s="42">
        <f t="shared" ca="1" si="29"/>
        <v>1700</v>
      </c>
    </row>
    <row r="489" spans="1:6" ht="15" x14ac:dyDescent="0.25">
      <c r="A489" s="36"/>
      <c r="B489" s="36"/>
      <c r="C489" s="36"/>
      <c r="D489" s="36"/>
      <c r="E489" s="43" t="s">
        <v>48</v>
      </c>
      <c r="F489" s="44">
        <f ca="1">SUM(Table339[MONTO TOTAL ESTIMADO])</f>
        <v>19660</v>
      </c>
    </row>
    <row r="490" spans="1:6" ht="17.25" thickBot="1" x14ac:dyDescent="0.3"/>
    <row r="491" spans="1:6" ht="23.25" thickBot="1" x14ac:dyDescent="0.3">
      <c r="A491" s="29" t="s">
        <v>17</v>
      </c>
      <c r="B491" s="29" t="s">
        <v>18</v>
      </c>
      <c r="C491" s="29" t="s">
        <v>19</v>
      </c>
      <c r="D491" s="29" t="s">
        <v>20</v>
      </c>
      <c r="E491" s="29" t="s">
        <v>21</v>
      </c>
      <c r="F491" s="29" t="s">
        <v>22</v>
      </c>
    </row>
    <row r="492" spans="1:6" ht="15.75" thickBot="1" x14ac:dyDescent="0.3">
      <c r="A492" s="30" t="s">
        <v>49</v>
      </c>
      <c r="B492" s="30" t="s">
        <v>92</v>
      </c>
      <c r="C492" s="30" t="s">
        <v>25</v>
      </c>
      <c r="D492" s="30" t="s">
        <v>26</v>
      </c>
      <c r="E492" s="30" t="s">
        <v>52</v>
      </c>
      <c r="F492" s="30"/>
    </row>
    <row r="493" spans="1:6" ht="15.75" thickBot="1" x14ac:dyDescent="0.3">
      <c r="A493" s="31" t="s">
        <v>28</v>
      </c>
      <c r="B493" s="32" t="s">
        <v>29</v>
      </c>
      <c r="C493" s="33">
        <v>45215</v>
      </c>
      <c r="D493" s="31" t="s">
        <v>30</v>
      </c>
      <c r="E493" s="32" t="s">
        <v>31</v>
      </c>
      <c r="F493" s="30" t="s">
        <v>32</v>
      </c>
    </row>
    <row r="494" spans="1:6" ht="15.75" thickBot="1" x14ac:dyDescent="0.3">
      <c r="A494" s="34"/>
      <c r="B494" s="32" t="s">
        <v>33</v>
      </c>
      <c r="C494" s="35">
        <f>IF(C493="","",IF(AND(MONTH(C493)&gt;=1,MONTH(C493)&lt;=3),1,IF(AND(MONTH(C493)&gt;=4,MONTH(C493)&lt;=6),2,IF(AND(MONTH(C493)&gt;=7,MONTH(C493)&lt;=9),3,4))))</f>
        <v>4</v>
      </c>
      <c r="D494" s="34"/>
      <c r="E494" s="32" t="s">
        <v>34</v>
      </c>
      <c r="F494" s="30" t="s">
        <v>35</v>
      </c>
    </row>
    <row r="495" spans="1:6" ht="15.75" thickBot="1" x14ac:dyDescent="0.3">
      <c r="A495" s="34"/>
      <c r="B495" s="32" t="s">
        <v>36</v>
      </c>
      <c r="C495" s="33">
        <v>45222</v>
      </c>
      <c r="D495" s="34"/>
      <c r="E495" s="32" t="s">
        <v>37</v>
      </c>
      <c r="F495" s="30"/>
    </row>
    <row r="496" spans="1:6" ht="15.75" thickBot="1" x14ac:dyDescent="0.3">
      <c r="A496" s="34"/>
      <c r="B496" s="32" t="s">
        <v>33</v>
      </c>
      <c r="C496" s="35">
        <f>IF(C495="","",IF(AND(MONTH(C495)&gt;=1,MONTH(C495)&lt;=3),1,IF(AND(MONTH(C495)&gt;=4,MONTH(C495)&lt;=6),2,IF(AND(MONTH(C495)&gt;=7,MONTH(C495)&lt;=9),3,4))))</f>
        <v>4</v>
      </c>
      <c r="D496" s="34"/>
      <c r="E496" s="32" t="s">
        <v>38</v>
      </c>
      <c r="F496" s="30"/>
    </row>
    <row r="497" spans="1:6" ht="15.75" thickBot="1" x14ac:dyDescent="0.3">
      <c r="A497" s="36"/>
      <c r="B497" s="36"/>
      <c r="C497" s="36"/>
      <c r="D497" s="36"/>
      <c r="E497" s="36"/>
      <c r="F497" s="36"/>
    </row>
    <row r="498" spans="1:6" ht="15.75" thickBot="1" x14ac:dyDescent="0.3">
      <c r="A498" s="37" t="s">
        <v>39</v>
      </c>
      <c r="B498" s="37" t="s">
        <v>40</v>
      </c>
      <c r="C498" s="37" t="s">
        <v>41</v>
      </c>
      <c r="D498" s="37" t="s">
        <v>42</v>
      </c>
      <c r="E498" s="37" t="s">
        <v>43</v>
      </c>
      <c r="F498" s="37" t="s">
        <v>44</v>
      </c>
    </row>
    <row r="499" spans="1:6" ht="15" x14ac:dyDescent="0.25">
      <c r="A499" s="46">
        <v>50202301</v>
      </c>
      <c r="B499" s="39" t="str">
        <f ca="1">IFERROR(INDEX(UNSPSCDes,MATCH(INDIRECT(ADDRESS(ROW(),COLUMN()-1,4)),UNSPSCCode,0)),"")</f>
        <v/>
      </c>
      <c r="C499" s="40" t="s">
        <v>47</v>
      </c>
      <c r="D499" s="40">
        <v>480</v>
      </c>
      <c r="E499" s="41">
        <v>80</v>
      </c>
      <c r="F499" s="42">
        <f ca="1">INDIRECT(ADDRESS(ROW(),COLUMN()-2,4))*INDIRECT(ADDRESS(ROW(),COLUMN()-1,4))</f>
        <v>38400</v>
      </c>
    </row>
    <row r="500" spans="1:6" ht="15" x14ac:dyDescent="0.25">
      <c r="A500" s="46">
        <v>50202301</v>
      </c>
      <c r="B500" s="39" t="str">
        <f ca="1">IFERROR(INDEX(UNSPSCDes,MATCH(INDIRECT(ADDRESS(ROW(),COLUMN()-1,4)),UNSPSCCode,0)),"")</f>
        <v/>
      </c>
      <c r="C500" s="40" t="s">
        <v>93</v>
      </c>
      <c r="D500" s="40">
        <v>60</v>
      </c>
      <c r="E500" s="41">
        <v>160</v>
      </c>
      <c r="F500" s="42">
        <f ca="1">INDIRECT(ADDRESS(ROW(),COLUMN()-2,4))*INDIRECT(ADDRESS(ROW(),COLUMN()-1,4))</f>
        <v>9600</v>
      </c>
    </row>
    <row r="501" spans="1:6" ht="15" x14ac:dyDescent="0.25">
      <c r="A501" s="36"/>
      <c r="B501" s="36"/>
      <c r="C501" s="36"/>
      <c r="D501" s="36"/>
      <c r="E501" s="43" t="s">
        <v>48</v>
      </c>
      <c r="F501" s="44">
        <f ca="1">SUM(Table340[MONTO TOTAL ESTIMADO])</f>
        <v>48000</v>
      </c>
    </row>
    <row r="502" spans="1:6" ht="17.25" thickBot="1" x14ac:dyDescent="0.3"/>
    <row r="503" spans="1:6" ht="23.25" thickBot="1" x14ac:dyDescent="0.3">
      <c r="A503" s="29" t="s">
        <v>17</v>
      </c>
      <c r="B503" s="29" t="s">
        <v>18</v>
      </c>
      <c r="C503" s="29" t="s">
        <v>19</v>
      </c>
      <c r="D503" s="29" t="s">
        <v>20</v>
      </c>
      <c r="E503" s="29" t="s">
        <v>21</v>
      </c>
      <c r="F503" s="29" t="s">
        <v>22</v>
      </c>
    </row>
    <row r="504" spans="1:6" ht="15.75" thickBot="1" x14ac:dyDescent="0.3">
      <c r="A504" s="30" t="s">
        <v>62</v>
      </c>
      <c r="B504" s="30" t="s">
        <v>94</v>
      </c>
      <c r="C504" s="30" t="s">
        <v>25</v>
      </c>
      <c r="D504" s="30" t="s">
        <v>63</v>
      </c>
      <c r="E504" s="30" t="s">
        <v>52</v>
      </c>
      <c r="F504" s="30"/>
    </row>
    <row r="505" spans="1:6" ht="15.75" thickBot="1" x14ac:dyDescent="0.3">
      <c r="A505" s="31" t="s">
        <v>28</v>
      </c>
      <c r="B505" s="32" t="s">
        <v>29</v>
      </c>
      <c r="C505" s="33">
        <v>45215</v>
      </c>
      <c r="D505" s="31" t="s">
        <v>30</v>
      </c>
      <c r="E505" s="32" t="s">
        <v>31</v>
      </c>
      <c r="F505" s="30" t="s">
        <v>32</v>
      </c>
    </row>
    <row r="506" spans="1:6" ht="15.75" thickBot="1" x14ac:dyDescent="0.3">
      <c r="A506" s="34"/>
      <c r="B506" s="32" t="s">
        <v>33</v>
      </c>
      <c r="C506" s="35">
        <f>IF(C505="","",IF(AND(MONTH(C505)&gt;=1,MONTH(C505)&lt;=3),1,IF(AND(MONTH(C505)&gt;=4,MONTH(C505)&lt;=6),2,IF(AND(MONTH(C505)&gt;=7,MONTH(C505)&lt;=9),3,4))))</f>
        <v>4</v>
      </c>
      <c r="D506" s="34"/>
      <c r="E506" s="32" t="s">
        <v>34</v>
      </c>
      <c r="F506" s="30" t="s">
        <v>35</v>
      </c>
    </row>
    <row r="507" spans="1:6" ht="15.75" thickBot="1" x14ac:dyDescent="0.3">
      <c r="A507" s="34"/>
      <c r="B507" s="32" t="s">
        <v>36</v>
      </c>
      <c r="C507" s="33">
        <v>45222</v>
      </c>
      <c r="D507" s="34"/>
      <c r="E507" s="32" t="s">
        <v>37</v>
      </c>
      <c r="F507" s="30"/>
    </row>
    <row r="508" spans="1:6" ht="15.75" thickBot="1" x14ac:dyDescent="0.3">
      <c r="A508" s="34"/>
      <c r="B508" s="32" t="s">
        <v>33</v>
      </c>
      <c r="C508" s="35">
        <f>IF(C507="","",IF(AND(MONTH(C507)&gt;=1,MONTH(C507)&lt;=3),1,IF(AND(MONTH(C507)&gt;=4,MONTH(C507)&lt;=6),2,IF(AND(MONTH(C507)&gt;=7,MONTH(C507)&lt;=9),3,4))))</f>
        <v>4</v>
      </c>
      <c r="D508" s="34"/>
      <c r="E508" s="32" t="s">
        <v>38</v>
      </c>
      <c r="F508" s="30"/>
    </row>
    <row r="509" spans="1:6" ht="15.75" thickBot="1" x14ac:dyDescent="0.3">
      <c r="A509" s="36"/>
      <c r="B509" s="36"/>
      <c r="C509" s="36"/>
      <c r="D509" s="36"/>
      <c r="E509" s="36"/>
      <c r="F509" s="36"/>
    </row>
    <row r="510" spans="1:6" ht="15.75" thickBot="1" x14ac:dyDescent="0.3">
      <c r="A510" s="37" t="s">
        <v>39</v>
      </c>
      <c r="B510" s="37" t="s">
        <v>40</v>
      </c>
      <c r="C510" s="37" t="s">
        <v>41</v>
      </c>
      <c r="D510" s="37" t="s">
        <v>42</v>
      </c>
      <c r="E510" s="37" t="s">
        <v>43</v>
      </c>
      <c r="F510" s="37" t="s">
        <v>44</v>
      </c>
    </row>
    <row r="511" spans="1:6" ht="15" x14ac:dyDescent="0.25">
      <c r="A511" s="46">
        <v>15101506</v>
      </c>
      <c r="B511" s="39" t="str">
        <f ca="1">IFERROR(INDEX(UNSPSCDes,MATCH(INDIRECT(ADDRESS(ROW(),COLUMN()-1,4)),UNSPSCCode,0)),"")</f>
        <v/>
      </c>
      <c r="C511" s="40" t="s">
        <v>46</v>
      </c>
      <c r="D511" s="40">
        <v>600</v>
      </c>
      <c r="E511" s="41">
        <v>200</v>
      </c>
      <c r="F511" s="42">
        <f ca="1">INDIRECT(ADDRESS(ROW(),COLUMN()-2,4))*INDIRECT(ADDRESS(ROW(),COLUMN()-1,4))</f>
        <v>120000</v>
      </c>
    </row>
    <row r="512" spans="1:6" ht="15" x14ac:dyDescent="0.25">
      <c r="A512" s="46">
        <v>15101506</v>
      </c>
      <c r="B512" s="39" t="str">
        <f ca="1">IFERROR(INDEX(UNSPSCDes,MATCH(INDIRECT(ADDRESS(ROW(),COLUMN()-1,4)),UNSPSCCode,0)),"")</f>
        <v/>
      </c>
      <c r="C512" s="40" t="s">
        <v>46</v>
      </c>
      <c r="D512" s="40">
        <v>560</v>
      </c>
      <c r="E512" s="41">
        <v>500</v>
      </c>
      <c r="F512" s="42">
        <f ca="1">INDIRECT(ADDRESS(ROW(),COLUMN()-2,4))*INDIRECT(ADDRESS(ROW(),COLUMN()-1,4))</f>
        <v>280000</v>
      </c>
    </row>
    <row r="513" spans="1:6" ht="15" x14ac:dyDescent="0.25">
      <c r="A513" s="46">
        <v>15101506</v>
      </c>
      <c r="B513" s="39" t="str">
        <f ca="1">IFERROR(INDEX(UNSPSCDes,MATCH(INDIRECT(ADDRESS(ROW(),COLUMN()-1,4)),UNSPSCCode,0)),"")</f>
        <v/>
      </c>
      <c r="C513" s="40" t="s">
        <v>46</v>
      </c>
      <c r="D513" s="40">
        <v>500</v>
      </c>
      <c r="E513" s="41">
        <v>1000</v>
      </c>
      <c r="F513" s="42">
        <f ca="1">INDIRECT(ADDRESS(ROW(),COLUMN()-2,4))*INDIRECT(ADDRESS(ROW(),COLUMN()-1,4))</f>
        <v>500000</v>
      </c>
    </row>
    <row r="514" spans="1:6" ht="15" x14ac:dyDescent="0.25">
      <c r="A514" s="36"/>
      <c r="B514" s="36"/>
      <c r="C514" s="36"/>
      <c r="D514" s="36"/>
      <c r="E514" s="43" t="s">
        <v>48</v>
      </c>
      <c r="F514" s="44">
        <f ca="1">SUM(Table342[MONTO TOTAL ESTIMADO])</f>
        <v>900000</v>
      </c>
    </row>
    <row r="515" spans="1:6" ht="17.25" thickBot="1" x14ac:dyDescent="0.3"/>
    <row r="516" spans="1:6" ht="23.25" thickBot="1" x14ac:dyDescent="0.3">
      <c r="A516" s="29" t="s">
        <v>17</v>
      </c>
      <c r="B516" s="29" t="s">
        <v>18</v>
      </c>
      <c r="C516" s="29" t="s">
        <v>19</v>
      </c>
      <c r="D516" s="29" t="s">
        <v>20</v>
      </c>
      <c r="E516" s="29" t="s">
        <v>21</v>
      </c>
      <c r="F516" s="29" t="s">
        <v>22</v>
      </c>
    </row>
    <row r="517" spans="1:6" ht="15.75" thickBot="1" x14ac:dyDescent="0.3">
      <c r="A517" s="30" t="s">
        <v>95</v>
      </c>
      <c r="B517" s="30" t="s">
        <v>96</v>
      </c>
      <c r="C517" s="30" t="s">
        <v>25</v>
      </c>
      <c r="D517" s="30" t="s">
        <v>26</v>
      </c>
      <c r="E517" s="30" t="s">
        <v>52</v>
      </c>
      <c r="F517" s="30"/>
    </row>
    <row r="518" spans="1:6" ht="15.75" thickBot="1" x14ac:dyDescent="0.3">
      <c r="A518" s="31" t="s">
        <v>28</v>
      </c>
      <c r="B518" s="32" t="s">
        <v>29</v>
      </c>
      <c r="C518" s="33">
        <v>45215</v>
      </c>
      <c r="D518" s="31" t="s">
        <v>30</v>
      </c>
      <c r="E518" s="32" t="s">
        <v>31</v>
      </c>
      <c r="F518" s="30" t="s">
        <v>32</v>
      </c>
    </row>
    <row r="519" spans="1:6" ht="15.75" thickBot="1" x14ac:dyDescent="0.3">
      <c r="A519" s="34"/>
      <c r="B519" s="32" t="s">
        <v>33</v>
      </c>
      <c r="C519" s="35">
        <f>IF(C518="","",IF(AND(MONTH(C518)&gt;=1,MONTH(C518)&lt;=3),1,IF(AND(MONTH(C518)&gt;=4,MONTH(C518)&lt;=6),2,IF(AND(MONTH(C518)&gt;=7,MONTH(C518)&lt;=9),3,4))))</f>
        <v>4</v>
      </c>
      <c r="D519" s="34"/>
      <c r="E519" s="32" t="s">
        <v>34</v>
      </c>
      <c r="F519" s="30" t="s">
        <v>35</v>
      </c>
    </row>
    <row r="520" spans="1:6" ht="15.75" thickBot="1" x14ac:dyDescent="0.3">
      <c r="A520" s="34"/>
      <c r="B520" s="32" t="s">
        <v>36</v>
      </c>
      <c r="C520" s="33">
        <v>45222</v>
      </c>
      <c r="D520" s="34"/>
      <c r="E520" s="32" t="s">
        <v>37</v>
      </c>
      <c r="F520" s="30"/>
    </row>
    <row r="521" spans="1:6" ht="15.75" thickBot="1" x14ac:dyDescent="0.3">
      <c r="A521" s="34"/>
      <c r="B521" s="32" t="s">
        <v>33</v>
      </c>
      <c r="C521" s="35">
        <f>IF(C520="","",IF(AND(MONTH(C520)&gt;=1,MONTH(C520)&lt;=3),1,IF(AND(MONTH(C520)&gt;=4,MONTH(C520)&lt;=6),2,IF(AND(MONTH(C520)&gt;=7,MONTH(C520)&lt;=9),3,4))))</f>
        <v>4</v>
      </c>
      <c r="D521" s="34"/>
      <c r="E521" s="32" t="s">
        <v>38</v>
      </c>
      <c r="F521" s="30"/>
    </row>
    <row r="522" spans="1:6" ht="15.75" thickBot="1" x14ac:dyDescent="0.3">
      <c r="A522" s="36"/>
      <c r="B522" s="36"/>
      <c r="C522" s="36"/>
      <c r="D522" s="36"/>
      <c r="E522" s="36"/>
      <c r="F522" s="36"/>
    </row>
    <row r="523" spans="1:6" ht="15.75" thickBot="1" x14ac:dyDescent="0.3">
      <c r="A523" s="37" t="s">
        <v>39</v>
      </c>
      <c r="B523" s="37" t="s">
        <v>40</v>
      </c>
      <c r="C523" s="37" t="s">
        <v>41</v>
      </c>
      <c r="D523" s="37" t="s">
        <v>42</v>
      </c>
      <c r="E523" s="37" t="s">
        <v>43</v>
      </c>
      <c r="F523" s="37" t="s">
        <v>44</v>
      </c>
    </row>
    <row r="524" spans="1:6" ht="15" x14ac:dyDescent="0.25">
      <c r="A524" s="40">
        <v>14111815</v>
      </c>
      <c r="B524" s="39" t="str">
        <f ca="1">IFERROR(INDEX(UNSPSCDes,MATCH(INDIRECT(ADDRESS(ROW(),COLUMN()-1,4)),UNSPSCCode,0)),"")</f>
        <v/>
      </c>
      <c r="C524" s="40" t="s">
        <v>46</v>
      </c>
      <c r="D524" s="40">
        <v>32</v>
      </c>
      <c r="E524" s="41">
        <v>250</v>
      </c>
      <c r="F524" s="42">
        <f ca="1">INDIRECT(ADDRESS(ROW(),COLUMN()-2,4))*INDIRECT(ADDRESS(ROW(),COLUMN()-1,4))</f>
        <v>8000</v>
      </c>
    </row>
    <row r="525" spans="1:6" ht="15" x14ac:dyDescent="0.25">
      <c r="A525" s="36"/>
      <c r="B525" s="36"/>
      <c r="C525" s="36"/>
      <c r="D525" s="36"/>
      <c r="E525" s="43" t="s">
        <v>48</v>
      </c>
      <c r="F525" s="44">
        <f ca="1">SUM(Table343[MONTO TOTAL ESTIMADO])</f>
        <v>8000</v>
      </c>
    </row>
    <row r="526" spans="1:6" ht="17.25" thickBot="1" x14ac:dyDescent="0.3"/>
    <row r="527" spans="1:6" ht="23.25" thickBot="1" x14ac:dyDescent="0.3">
      <c r="A527" s="29" t="s">
        <v>17</v>
      </c>
      <c r="B527" s="29" t="s">
        <v>18</v>
      </c>
      <c r="C527" s="29" t="s">
        <v>19</v>
      </c>
      <c r="D527" s="29" t="s">
        <v>20</v>
      </c>
      <c r="E527" s="29" t="s">
        <v>21</v>
      </c>
      <c r="F527" s="29" t="s">
        <v>22</v>
      </c>
    </row>
    <row r="528" spans="1:6" ht="15.75" thickBot="1" x14ac:dyDescent="0.3">
      <c r="A528" s="30" t="s">
        <v>88</v>
      </c>
      <c r="B528" s="30" t="s">
        <v>97</v>
      </c>
      <c r="C528" s="30" t="s">
        <v>25</v>
      </c>
      <c r="D528" s="30" t="s">
        <v>26</v>
      </c>
      <c r="E528" s="30" t="s">
        <v>52</v>
      </c>
      <c r="F528" s="30"/>
    </row>
    <row r="529" spans="1:6" ht="15.75" thickBot="1" x14ac:dyDescent="0.3">
      <c r="A529" s="31" t="s">
        <v>28</v>
      </c>
      <c r="B529" s="32" t="s">
        <v>29</v>
      </c>
      <c r="C529" s="33">
        <v>45215</v>
      </c>
      <c r="D529" s="31" t="s">
        <v>30</v>
      </c>
      <c r="E529" s="32" t="s">
        <v>31</v>
      </c>
      <c r="F529" s="30" t="s">
        <v>32</v>
      </c>
    </row>
    <row r="530" spans="1:6" ht="15.75" thickBot="1" x14ac:dyDescent="0.3">
      <c r="A530" s="34"/>
      <c r="B530" s="32" t="s">
        <v>33</v>
      </c>
      <c r="C530" s="35">
        <f>IF(C529="","",IF(AND(MONTH(C529)&gt;=1,MONTH(C529)&lt;=3),1,IF(AND(MONTH(C529)&gt;=4,MONTH(C529)&lt;=6),2,IF(AND(MONTH(C529)&gt;=7,MONTH(C529)&lt;=9),3,4))))</f>
        <v>4</v>
      </c>
      <c r="D530" s="34"/>
      <c r="E530" s="32" t="s">
        <v>34</v>
      </c>
      <c r="F530" s="30" t="s">
        <v>35</v>
      </c>
    </row>
    <row r="531" spans="1:6" ht="15.75" thickBot="1" x14ac:dyDescent="0.3">
      <c r="A531" s="34"/>
      <c r="B531" s="32" t="s">
        <v>36</v>
      </c>
      <c r="C531" s="33">
        <v>45222</v>
      </c>
      <c r="D531" s="34"/>
      <c r="E531" s="32" t="s">
        <v>37</v>
      </c>
      <c r="F531" s="30"/>
    </row>
    <row r="532" spans="1:6" ht="15.75" thickBot="1" x14ac:dyDescent="0.3">
      <c r="A532" s="34"/>
      <c r="B532" s="32" t="s">
        <v>33</v>
      </c>
      <c r="C532" s="35">
        <f>IF(C531="","",IF(AND(MONTH(C531)&gt;=1,MONTH(C531)&lt;=3),1,IF(AND(MONTH(C531)&gt;=4,MONTH(C531)&lt;=6),2,IF(AND(MONTH(C531)&gt;=7,MONTH(C531)&lt;=9),3,4))))</f>
        <v>4</v>
      </c>
      <c r="D532" s="34"/>
      <c r="E532" s="32" t="s">
        <v>38</v>
      </c>
      <c r="F532" s="30"/>
    </row>
    <row r="533" spans="1:6" ht="15.75" thickBot="1" x14ac:dyDescent="0.3">
      <c r="A533" s="36"/>
      <c r="B533" s="36"/>
      <c r="C533" s="36"/>
      <c r="D533" s="36"/>
      <c r="E533" s="36"/>
      <c r="F533" s="36"/>
    </row>
    <row r="534" spans="1:6" ht="15.75" thickBot="1" x14ac:dyDescent="0.3">
      <c r="A534" s="37" t="s">
        <v>39</v>
      </c>
      <c r="B534" s="37" t="s">
        <v>40</v>
      </c>
      <c r="C534" s="37" t="s">
        <v>41</v>
      </c>
      <c r="D534" s="37" t="s">
        <v>42</v>
      </c>
      <c r="E534" s="37" t="s">
        <v>43</v>
      </c>
      <c r="F534" s="37" t="s">
        <v>44</v>
      </c>
    </row>
    <row r="535" spans="1:6" ht="15" x14ac:dyDescent="0.25">
      <c r="A535" s="40">
        <v>60121403</v>
      </c>
      <c r="B535" s="39" t="str">
        <f ca="1">IFERROR(INDEX(UNSPSCDes,MATCH(INDIRECT(ADDRESS(ROW(),COLUMN()-1,4)),UNSPSCCode,0)),"")</f>
        <v/>
      </c>
      <c r="C535" s="40" t="s">
        <v>46</v>
      </c>
      <c r="D535" s="40">
        <v>3</v>
      </c>
      <c r="E535" s="41">
        <v>2333.33</v>
      </c>
      <c r="F535" s="42">
        <f ca="1">INDIRECT(ADDRESS(ROW(),COLUMN()-2,4))*INDIRECT(ADDRESS(ROW(),COLUMN()-1,4))</f>
        <v>6999.99</v>
      </c>
    </row>
    <row r="536" spans="1:6" ht="15" x14ac:dyDescent="0.25">
      <c r="A536" s="36"/>
      <c r="B536" s="36"/>
      <c r="C536" s="36"/>
      <c r="D536" s="36"/>
      <c r="E536" s="43" t="s">
        <v>48</v>
      </c>
      <c r="F536" s="44">
        <f ca="1">SUM(Table344[MONTO TOTAL ESTIMADO])</f>
        <v>6999.99</v>
      </c>
    </row>
    <row r="537" spans="1:6" ht="17.25" thickBot="1" x14ac:dyDescent="0.3"/>
    <row r="538" spans="1:6" ht="23.25" thickBot="1" x14ac:dyDescent="0.3">
      <c r="A538" s="29" t="s">
        <v>17</v>
      </c>
      <c r="B538" s="29" t="s">
        <v>18</v>
      </c>
      <c r="C538" s="29" t="s">
        <v>19</v>
      </c>
      <c r="D538" s="29" t="s">
        <v>20</v>
      </c>
      <c r="E538" s="29" t="s">
        <v>21</v>
      </c>
      <c r="F538" s="29" t="s">
        <v>22</v>
      </c>
    </row>
    <row r="539" spans="1:6" ht="15.75" thickBot="1" x14ac:dyDescent="0.3">
      <c r="A539" s="30" t="s">
        <v>98</v>
      </c>
      <c r="B539" s="30" t="s">
        <v>99</v>
      </c>
      <c r="C539" s="30" t="s">
        <v>61</v>
      </c>
      <c r="D539" s="30" t="s">
        <v>26</v>
      </c>
      <c r="E539" s="30" t="s">
        <v>52</v>
      </c>
      <c r="F539" s="30"/>
    </row>
    <row r="540" spans="1:6" ht="15.75" thickBot="1" x14ac:dyDescent="0.3">
      <c r="A540" s="31" t="s">
        <v>28</v>
      </c>
      <c r="B540" s="32" t="s">
        <v>29</v>
      </c>
      <c r="C540" s="33">
        <v>45215</v>
      </c>
      <c r="D540" s="31" t="s">
        <v>30</v>
      </c>
      <c r="E540" s="32" t="s">
        <v>31</v>
      </c>
      <c r="F540" s="30" t="s">
        <v>32</v>
      </c>
    </row>
    <row r="541" spans="1:6" ht="15.75" thickBot="1" x14ac:dyDescent="0.3">
      <c r="A541" s="34"/>
      <c r="B541" s="32" t="s">
        <v>33</v>
      </c>
      <c r="C541" s="35">
        <f>IF(C540="","",IF(AND(MONTH(C540)&gt;=1,MONTH(C540)&lt;=3),1,IF(AND(MONTH(C540)&gt;=4,MONTH(C540)&lt;=6),2,IF(AND(MONTH(C540)&gt;=7,MONTH(C540)&lt;=9),3,4))))</f>
        <v>4</v>
      </c>
      <c r="D541" s="34"/>
      <c r="E541" s="32" t="s">
        <v>34</v>
      </c>
      <c r="F541" s="30" t="s">
        <v>35</v>
      </c>
    </row>
    <row r="542" spans="1:6" ht="15.75" thickBot="1" x14ac:dyDescent="0.3">
      <c r="A542" s="34"/>
      <c r="B542" s="32" t="s">
        <v>36</v>
      </c>
      <c r="C542" s="33">
        <v>45222</v>
      </c>
      <c r="D542" s="34"/>
      <c r="E542" s="32" t="s">
        <v>37</v>
      </c>
      <c r="F542" s="30"/>
    </row>
    <row r="543" spans="1:6" ht="15.75" thickBot="1" x14ac:dyDescent="0.3">
      <c r="A543" s="34"/>
      <c r="B543" s="32" t="s">
        <v>33</v>
      </c>
      <c r="C543" s="35">
        <f>IF(C542="","",IF(AND(MONTH(C542)&gt;=1,MONTH(C542)&lt;=3),1,IF(AND(MONTH(C542)&gt;=4,MONTH(C542)&lt;=6),2,IF(AND(MONTH(C542)&gt;=7,MONTH(C542)&lt;=9),3,4))))</f>
        <v>4</v>
      </c>
      <c r="D543" s="34"/>
      <c r="E543" s="32" t="s">
        <v>38</v>
      </c>
      <c r="F543" s="30"/>
    </row>
    <row r="544" spans="1:6" ht="15.75" thickBot="1" x14ac:dyDescent="0.3">
      <c r="A544" s="36"/>
      <c r="B544" s="36"/>
      <c r="C544" s="36"/>
      <c r="D544" s="36"/>
      <c r="E544" s="36"/>
      <c r="F544" s="36"/>
    </row>
    <row r="545" spans="1:6" ht="15.75" thickBot="1" x14ac:dyDescent="0.3">
      <c r="A545" s="37" t="s">
        <v>39</v>
      </c>
      <c r="B545" s="37" t="s">
        <v>40</v>
      </c>
      <c r="C545" s="37" t="s">
        <v>41</v>
      </c>
      <c r="D545" s="37" t="s">
        <v>42</v>
      </c>
      <c r="E545" s="37" t="s">
        <v>43</v>
      </c>
      <c r="F545" s="37" t="s">
        <v>44</v>
      </c>
    </row>
    <row r="546" spans="1:6" ht="15" x14ac:dyDescent="0.25">
      <c r="A546" s="40">
        <v>44101501</v>
      </c>
      <c r="B546" s="39" t="str">
        <f ca="1">IFERROR(INDEX(UNSPSCDes,MATCH(INDIRECT(ADDRESS(ROW(),COLUMN()-1,4)),UNSPSCCode,0)),"")</f>
        <v/>
      </c>
      <c r="C546" s="40" t="s">
        <v>46</v>
      </c>
      <c r="D546" s="40">
        <v>1</v>
      </c>
      <c r="E546" s="41">
        <v>205000</v>
      </c>
      <c r="F546" s="42">
        <f ca="1">INDIRECT(ADDRESS(ROW(),COLUMN()-2,4))*INDIRECT(ADDRESS(ROW(),COLUMN()-1,4))</f>
        <v>205000</v>
      </c>
    </row>
    <row r="547" spans="1:6" ht="15" x14ac:dyDescent="0.25">
      <c r="A547" s="36"/>
      <c r="B547" s="36"/>
      <c r="C547" s="36"/>
      <c r="D547" s="36"/>
      <c r="E547" s="43" t="s">
        <v>48</v>
      </c>
      <c r="F547" s="44">
        <f ca="1">SUM(Table345[MONTO TOTAL ESTIMADO])</f>
        <v>205000</v>
      </c>
    </row>
    <row r="548" spans="1:6" ht="17.25" thickBot="1" x14ac:dyDescent="0.3"/>
    <row r="549" spans="1:6" ht="23.25" thickBot="1" x14ac:dyDescent="0.3">
      <c r="A549" s="29" t="s">
        <v>17</v>
      </c>
      <c r="B549" s="29" t="s">
        <v>18</v>
      </c>
      <c r="C549" s="29" t="s">
        <v>19</v>
      </c>
      <c r="D549" s="29" t="s">
        <v>20</v>
      </c>
      <c r="E549" s="29" t="s">
        <v>21</v>
      </c>
      <c r="F549" s="29" t="s">
        <v>22</v>
      </c>
    </row>
    <row r="550" spans="1:6" ht="15.75" thickBot="1" x14ac:dyDescent="0.3">
      <c r="A550" s="30" t="s">
        <v>100</v>
      </c>
      <c r="B550" s="30" t="s">
        <v>101</v>
      </c>
      <c r="C550" s="30" t="s">
        <v>25</v>
      </c>
      <c r="D550" s="30" t="s">
        <v>102</v>
      </c>
      <c r="E550" s="30" t="s">
        <v>52</v>
      </c>
      <c r="F550" s="30"/>
    </row>
    <row r="551" spans="1:6" ht="15.75" thickBot="1" x14ac:dyDescent="0.3">
      <c r="A551" s="31" t="s">
        <v>28</v>
      </c>
      <c r="B551" s="32" t="s">
        <v>29</v>
      </c>
      <c r="C551" s="33">
        <v>45077</v>
      </c>
      <c r="D551" s="31" t="s">
        <v>30</v>
      </c>
      <c r="E551" s="32" t="s">
        <v>31</v>
      </c>
      <c r="F551" s="30" t="s">
        <v>32</v>
      </c>
    </row>
    <row r="552" spans="1:6" ht="15.75" thickBot="1" x14ac:dyDescent="0.3">
      <c r="A552" s="34"/>
      <c r="B552" s="32" t="s">
        <v>33</v>
      </c>
      <c r="C552" s="35">
        <f>IF(C551="","",IF(AND(MONTH(C551)&gt;=1,MONTH(C551)&lt;=3),1,IF(AND(MONTH(C551)&gt;=4,MONTH(C551)&lt;=6),2,IF(AND(MONTH(C551)&gt;=7,MONTH(C551)&lt;=9),3,4))))</f>
        <v>2</v>
      </c>
      <c r="D552" s="34"/>
      <c r="E552" s="32" t="s">
        <v>34</v>
      </c>
      <c r="F552" s="30" t="s">
        <v>35</v>
      </c>
    </row>
    <row r="553" spans="1:6" ht="15.75" thickBot="1" x14ac:dyDescent="0.3">
      <c r="A553" s="34"/>
      <c r="B553" s="32" t="s">
        <v>36</v>
      </c>
      <c r="C553" s="33">
        <v>45107</v>
      </c>
      <c r="D553" s="34"/>
      <c r="E553" s="32" t="s">
        <v>37</v>
      </c>
      <c r="F553" s="30"/>
    </row>
    <row r="554" spans="1:6" ht="15.75" thickBot="1" x14ac:dyDescent="0.3">
      <c r="A554" s="34"/>
      <c r="B554" s="32" t="s">
        <v>33</v>
      </c>
      <c r="C554" s="35">
        <f>IF(C553="","",IF(AND(MONTH(C553)&gt;=1,MONTH(C553)&lt;=3),1,IF(AND(MONTH(C553)&gt;=4,MONTH(C553)&lt;=6),2,IF(AND(MONTH(C553)&gt;=7,MONTH(C553)&lt;=9),3,4))))</f>
        <v>2</v>
      </c>
      <c r="D554" s="34"/>
      <c r="E554" s="32" t="s">
        <v>38</v>
      </c>
      <c r="F554" s="30"/>
    </row>
    <row r="555" spans="1:6" ht="15.75" thickBot="1" x14ac:dyDescent="0.3">
      <c r="A555" s="36"/>
      <c r="B555" s="36"/>
      <c r="C555" s="36"/>
      <c r="D555" s="36"/>
      <c r="E555" s="36"/>
      <c r="F555" s="36"/>
    </row>
    <row r="556" spans="1:6" ht="15.75" thickBot="1" x14ac:dyDescent="0.3">
      <c r="A556" s="37" t="s">
        <v>39</v>
      </c>
      <c r="B556" s="37" t="s">
        <v>40</v>
      </c>
      <c r="C556" s="37" t="s">
        <v>41</v>
      </c>
      <c r="D556" s="37" t="s">
        <v>42</v>
      </c>
      <c r="E556" s="37" t="s">
        <v>43</v>
      </c>
      <c r="F556" s="37" t="s">
        <v>44</v>
      </c>
    </row>
    <row r="557" spans="1:6" ht="15" x14ac:dyDescent="0.25">
      <c r="A557" s="40">
        <v>25101905</v>
      </c>
      <c r="B557" s="39" t="str">
        <f ca="1">IFERROR(INDEX(UNSPSCDes,MATCH(INDIRECT(ADDRESS(ROW(),COLUMN()-1,4)),UNSPSCCode,0)),"")</f>
        <v/>
      </c>
      <c r="C557" s="40" t="s">
        <v>46</v>
      </c>
      <c r="D557" s="40">
        <v>1</v>
      </c>
      <c r="E557" s="41">
        <v>3000000</v>
      </c>
      <c r="F557" s="42">
        <f ca="1">INDIRECT(ADDRESS(ROW(),COLUMN()-2,4))*INDIRECT(ADDRESS(ROW(),COLUMN()-1,4))</f>
        <v>3000000</v>
      </c>
    </row>
    <row r="558" spans="1:6" ht="15" x14ac:dyDescent="0.25">
      <c r="A558" s="36"/>
      <c r="B558" s="36"/>
      <c r="C558" s="36"/>
      <c r="D558" s="36"/>
      <c r="E558" s="43" t="s">
        <v>48</v>
      </c>
      <c r="F558" s="44">
        <f ca="1">SUM(Table37[MONTO TOTAL ESTIMADO])</f>
        <v>3000000</v>
      </c>
    </row>
    <row r="559" spans="1:6" ht="17.25" thickBot="1" x14ac:dyDescent="0.3"/>
    <row r="560" spans="1:6" ht="23.25" thickBot="1" x14ac:dyDescent="0.3">
      <c r="A560" s="29" t="s">
        <v>17</v>
      </c>
      <c r="B560" s="29" t="s">
        <v>18</v>
      </c>
      <c r="C560" s="29" t="s">
        <v>19</v>
      </c>
      <c r="D560" s="29" t="s">
        <v>20</v>
      </c>
      <c r="E560" s="29" t="s">
        <v>21</v>
      </c>
      <c r="F560" s="29" t="s">
        <v>22</v>
      </c>
    </row>
    <row r="561" spans="1:6" ht="15.75" thickBot="1" x14ac:dyDescent="0.3">
      <c r="A561" s="30" t="s">
        <v>103</v>
      </c>
      <c r="B561" s="30" t="s">
        <v>104</v>
      </c>
      <c r="C561" s="30" t="s">
        <v>25</v>
      </c>
      <c r="D561" s="30" t="s">
        <v>63</v>
      </c>
      <c r="E561" s="30" t="s">
        <v>52</v>
      </c>
      <c r="F561" s="30"/>
    </row>
    <row r="562" spans="1:6" ht="15.75" thickBot="1" x14ac:dyDescent="0.3">
      <c r="A562" s="31" t="s">
        <v>28</v>
      </c>
      <c r="B562" s="32" t="s">
        <v>29</v>
      </c>
      <c r="C562" s="33">
        <v>45036</v>
      </c>
      <c r="D562" s="31" t="s">
        <v>30</v>
      </c>
      <c r="E562" s="32" t="s">
        <v>31</v>
      </c>
      <c r="F562" s="30" t="s">
        <v>32</v>
      </c>
    </row>
    <row r="563" spans="1:6" ht="15.75" thickBot="1" x14ac:dyDescent="0.3">
      <c r="A563" s="34"/>
      <c r="B563" s="32" t="s">
        <v>33</v>
      </c>
      <c r="C563" s="35">
        <f>IF(C562="","",IF(AND(MONTH(C562)&gt;=1,MONTH(C562)&lt;=3),1,IF(AND(MONTH(C562)&gt;=4,MONTH(C562)&lt;=6),2,IF(AND(MONTH(C562)&gt;=7,MONTH(C562)&lt;=9),3,4))))</f>
        <v>2</v>
      </c>
      <c r="D563" s="34"/>
      <c r="E563" s="32" t="s">
        <v>34</v>
      </c>
      <c r="F563" s="30" t="s">
        <v>35</v>
      </c>
    </row>
    <row r="564" spans="1:6" ht="15.75" thickBot="1" x14ac:dyDescent="0.3">
      <c r="A564" s="34"/>
      <c r="B564" s="32" t="s">
        <v>36</v>
      </c>
      <c r="C564" s="33">
        <v>45041</v>
      </c>
      <c r="D564" s="34"/>
      <c r="E564" s="32" t="s">
        <v>37</v>
      </c>
      <c r="F564" s="30"/>
    </row>
    <row r="565" spans="1:6" ht="15.75" thickBot="1" x14ac:dyDescent="0.3">
      <c r="A565" s="34"/>
      <c r="B565" s="32" t="s">
        <v>33</v>
      </c>
      <c r="C565" s="35">
        <f>IF(C564="","",IF(AND(MONTH(C564)&gt;=1,MONTH(C564)&lt;=3),1,IF(AND(MONTH(C564)&gt;=4,MONTH(C564)&lt;=6),2,IF(AND(MONTH(C564)&gt;=7,MONTH(C564)&lt;=9),3,4))))</f>
        <v>2</v>
      </c>
      <c r="D565" s="34"/>
      <c r="E565" s="32" t="s">
        <v>38</v>
      </c>
      <c r="F565" s="30"/>
    </row>
    <row r="566" spans="1:6" ht="15.75" thickBot="1" x14ac:dyDescent="0.3">
      <c r="A566" s="36"/>
      <c r="B566" s="36"/>
      <c r="C566" s="36"/>
      <c r="D566" s="36"/>
      <c r="E566" s="36"/>
      <c r="F566" s="36"/>
    </row>
    <row r="567" spans="1:6" ht="15.75" thickBot="1" x14ac:dyDescent="0.3">
      <c r="A567" s="37" t="s">
        <v>39</v>
      </c>
      <c r="B567" s="37" t="s">
        <v>40</v>
      </c>
      <c r="C567" s="37" t="s">
        <v>41</v>
      </c>
      <c r="D567" s="37" t="s">
        <v>42</v>
      </c>
      <c r="E567" s="37" t="s">
        <v>43</v>
      </c>
      <c r="F567" s="37" t="s">
        <v>44</v>
      </c>
    </row>
    <row r="568" spans="1:6" ht="15" x14ac:dyDescent="0.25">
      <c r="A568" s="40">
        <v>52141502</v>
      </c>
      <c r="B568" s="39" t="str">
        <f ca="1">IFERROR(INDEX(UNSPSCDes,MATCH(INDIRECT(ADDRESS(ROW(),COLUMN()-1,4)),UNSPSCCode,0)),"")</f>
        <v/>
      </c>
      <c r="C568" s="40" t="s">
        <v>46</v>
      </c>
      <c r="D568" s="40">
        <v>2</v>
      </c>
      <c r="E568" s="41">
        <v>15000</v>
      </c>
      <c r="F568" s="42">
        <f ca="1">INDIRECT(ADDRESS(ROW(),COLUMN()-2,4))*INDIRECT(ADDRESS(ROW(),COLUMN()-1,4))</f>
        <v>30000</v>
      </c>
    </row>
    <row r="569" spans="1:6" ht="15" x14ac:dyDescent="0.25">
      <c r="A569" s="36"/>
      <c r="B569" s="36"/>
      <c r="C569" s="36"/>
      <c r="D569" s="36"/>
      <c r="E569" s="43" t="s">
        <v>48</v>
      </c>
      <c r="F569" s="44">
        <f ca="1">SUM(Table38[MONTO TOTAL ESTIMADO])</f>
        <v>30000</v>
      </c>
    </row>
    <row r="570" spans="1:6" ht="17.25" thickBot="1" x14ac:dyDescent="0.3"/>
    <row r="571" spans="1:6" ht="23.25" thickBot="1" x14ac:dyDescent="0.3">
      <c r="A571" s="29" t="s">
        <v>17</v>
      </c>
      <c r="B571" s="29" t="s">
        <v>18</v>
      </c>
      <c r="C571" s="29" t="s">
        <v>19</v>
      </c>
      <c r="D571" s="29" t="s">
        <v>20</v>
      </c>
      <c r="E571" s="29" t="s">
        <v>21</v>
      </c>
      <c r="F571" s="29" t="s">
        <v>22</v>
      </c>
    </row>
    <row r="572" spans="1:6" ht="15.75" thickBot="1" x14ac:dyDescent="0.3">
      <c r="A572" s="30" t="s">
        <v>62</v>
      </c>
      <c r="B572" s="30" t="s">
        <v>105</v>
      </c>
      <c r="C572" s="30" t="s">
        <v>25</v>
      </c>
      <c r="D572" s="30" t="s">
        <v>63</v>
      </c>
      <c r="E572" s="30" t="s">
        <v>52</v>
      </c>
      <c r="F572" s="30"/>
    </row>
    <row r="573" spans="1:6" ht="15.75" thickBot="1" x14ac:dyDescent="0.3">
      <c r="A573" s="31" t="s">
        <v>28</v>
      </c>
      <c r="B573" s="32" t="s">
        <v>29</v>
      </c>
      <c r="C573" s="33">
        <v>45054</v>
      </c>
      <c r="D573" s="31" t="s">
        <v>30</v>
      </c>
      <c r="E573" s="32" t="s">
        <v>31</v>
      </c>
      <c r="F573" s="30" t="s">
        <v>32</v>
      </c>
    </row>
    <row r="574" spans="1:6" ht="15.75" thickBot="1" x14ac:dyDescent="0.3">
      <c r="A574" s="34"/>
      <c r="B574" s="32" t="s">
        <v>33</v>
      </c>
      <c r="C574" s="35">
        <f>IF(C573="","",IF(AND(MONTH(C573)&gt;=1,MONTH(C573)&lt;=3),1,IF(AND(MONTH(C573)&gt;=4,MONTH(C573)&lt;=6),2,IF(AND(MONTH(C573)&gt;=7,MONTH(C573)&lt;=9),3,4))))</f>
        <v>2</v>
      </c>
      <c r="D574" s="34"/>
      <c r="E574" s="32" t="s">
        <v>34</v>
      </c>
      <c r="F574" s="30" t="s">
        <v>35</v>
      </c>
    </row>
    <row r="575" spans="1:6" ht="15.75" thickBot="1" x14ac:dyDescent="0.3">
      <c r="A575" s="34"/>
      <c r="B575" s="32" t="s">
        <v>36</v>
      </c>
      <c r="C575" s="33">
        <v>45077</v>
      </c>
      <c r="D575" s="34"/>
      <c r="E575" s="32" t="s">
        <v>37</v>
      </c>
      <c r="F575" s="30"/>
    </row>
    <row r="576" spans="1:6" ht="15.75" thickBot="1" x14ac:dyDescent="0.3">
      <c r="A576" s="34"/>
      <c r="B576" s="32" t="s">
        <v>33</v>
      </c>
      <c r="C576" s="35">
        <f>IF(C575="","",IF(AND(MONTH(C575)&gt;=1,MONTH(C575)&lt;=3),1,IF(AND(MONTH(C575)&gt;=4,MONTH(C575)&lt;=6),2,IF(AND(MONTH(C575)&gt;=7,MONTH(C575)&lt;=9),3,4))))</f>
        <v>2</v>
      </c>
      <c r="D576" s="34"/>
      <c r="E576" s="32" t="s">
        <v>38</v>
      </c>
      <c r="F576" s="30"/>
    </row>
    <row r="577" spans="1:6" ht="15.75" thickBot="1" x14ac:dyDescent="0.3">
      <c r="A577" s="36"/>
      <c r="B577" s="36"/>
      <c r="C577" s="36"/>
      <c r="D577" s="36"/>
      <c r="E577" s="36"/>
      <c r="F577" s="36"/>
    </row>
    <row r="578" spans="1:6" ht="15.75" thickBot="1" x14ac:dyDescent="0.3">
      <c r="A578" s="37" t="s">
        <v>39</v>
      </c>
      <c r="B578" s="37" t="s">
        <v>40</v>
      </c>
      <c r="C578" s="37" t="s">
        <v>41</v>
      </c>
      <c r="D578" s="37" t="s">
        <v>42</v>
      </c>
      <c r="E578" s="37" t="s">
        <v>43</v>
      </c>
      <c r="F578" s="37" t="s">
        <v>44</v>
      </c>
    </row>
    <row r="579" spans="1:6" ht="15" x14ac:dyDescent="0.25">
      <c r="A579" s="40">
        <v>15101506</v>
      </c>
      <c r="B579" s="39" t="str">
        <f ca="1">IFERROR(INDEX(UNSPSCDes,MATCH(INDIRECT(ADDRESS(ROW(),COLUMN()-1,4)),UNSPSCCode,0)),"")</f>
        <v/>
      </c>
      <c r="C579" s="40" t="s">
        <v>46</v>
      </c>
      <c r="D579" s="40">
        <v>800</v>
      </c>
      <c r="E579" s="41">
        <v>1000</v>
      </c>
      <c r="F579" s="42">
        <f ca="1">INDIRECT(ADDRESS(ROW(),COLUMN()-2,4))*INDIRECT(ADDRESS(ROW(),COLUMN()-1,4))</f>
        <v>800000</v>
      </c>
    </row>
    <row r="580" spans="1:6" ht="15" x14ac:dyDescent="0.25">
      <c r="A580" s="40">
        <v>15101506</v>
      </c>
      <c r="B580" s="39" t="str">
        <f ca="1">IFERROR(INDEX(UNSPSCDes,MATCH(INDIRECT(ADDRESS(ROW(),COLUMN()-1,4)),UNSPSCCode,0)),"")</f>
        <v/>
      </c>
      <c r="C580" s="40" t="s">
        <v>46</v>
      </c>
      <c r="D580" s="40">
        <v>1000</v>
      </c>
      <c r="E580" s="41">
        <v>500</v>
      </c>
      <c r="F580" s="42">
        <f ca="1">INDIRECT(ADDRESS(ROW(),COLUMN()-2,4))*INDIRECT(ADDRESS(ROW(),COLUMN()-1,4))</f>
        <v>500000</v>
      </c>
    </row>
    <row r="581" spans="1:6" ht="15" x14ac:dyDescent="0.25">
      <c r="A581" s="40">
        <v>15101506</v>
      </c>
      <c r="B581" s="39" t="str">
        <f ca="1">IFERROR(INDEX(UNSPSCDes,MATCH(INDIRECT(ADDRESS(ROW(),COLUMN()-1,4)),UNSPSCCode,0)),"")</f>
        <v/>
      </c>
      <c r="C581" s="40" t="s">
        <v>46</v>
      </c>
      <c r="D581" s="40">
        <v>1000</v>
      </c>
      <c r="E581" s="41">
        <v>200</v>
      </c>
      <c r="F581" s="42">
        <f ca="1">INDIRECT(ADDRESS(ROW(),COLUMN()-2,4))*INDIRECT(ADDRESS(ROW(),COLUMN()-1,4))</f>
        <v>200000</v>
      </c>
    </row>
    <row r="582" spans="1:6" ht="15" x14ac:dyDescent="0.25">
      <c r="A582" s="36"/>
      <c r="B582" s="36"/>
      <c r="C582" s="36"/>
      <c r="D582" s="36"/>
      <c r="E582" s="43" t="s">
        <v>48</v>
      </c>
      <c r="F582" s="44">
        <f ca="1">SUM(Table39[MONTO TOTAL ESTIMADO])</f>
        <v>1500000</v>
      </c>
    </row>
    <row r="583" spans="1:6" ht="17.25" thickBot="1" x14ac:dyDescent="0.3"/>
    <row r="584" spans="1:6" ht="23.25" thickBot="1" x14ac:dyDescent="0.3">
      <c r="A584" s="29" t="s">
        <v>17</v>
      </c>
      <c r="B584" s="29" t="s">
        <v>18</v>
      </c>
      <c r="C584" s="29" t="s">
        <v>19</v>
      </c>
      <c r="D584" s="29" t="s">
        <v>20</v>
      </c>
      <c r="E584" s="29" t="s">
        <v>21</v>
      </c>
      <c r="F584" s="29" t="s">
        <v>22</v>
      </c>
    </row>
    <row r="585" spans="1:6" ht="15.75" thickBot="1" x14ac:dyDescent="0.3">
      <c r="A585" s="30" t="s">
        <v>106</v>
      </c>
      <c r="B585" s="30" t="s">
        <v>107</v>
      </c>
      <c r="C585" s="30" t="s">
        <v>25</v>
      </c>
      <c r="D585" s="30" t="s">
        <v>26</v>
      </c>
      <c r="E585" s="30" t="s">
        <v>52</v>
      </c>
      <c r="F585" s="30"/>
    </row>
    <row r="586" spans="1:6" ht="15.75" thickBot="1" x14ac:dyDescent="0.3">
      <c r="A586" s="31" t="s">
        <v>28</v>
      </c>
      <c r="B586" s="32" t="s">
        <v>29</v>
      </c>
      <c r="C586" s="33">
        <v>45054</v>
      </c>
      <c r="D586" s="31" t="s">
        <v>30</v>
      </c>
      <c r="E586" s="32" t="s">
        <v>31</v>
      </c>
      <c r="F586" s="30" t="s">
        <v>32</v>
      </c>
    </row>
    <row r="587" spans="1:6" ht="15.75" thickBot="1" x14ac:dyDescent="0.3">
      <c r="A587" s="34"/>
      <c r="B587" s="32" t="s">
        <v>33</v>
      </c>
      <c r="C587" s="35">
        <f>IF(C586="","",IF(AND(MONTH(C586)&gt;=1,MONTH(C586)&lt;=3),1,IF(AND(MONTH(C586)&gt;=4,MONTH(C586)&lt;=6),2,IF(AND(MONTH(C586)&gt;=7,MONTH(C586)&lt;=9),3,4))))</f>
        <v>2</v>
      </c>
      <c r="D587" s="34"/>
      <c r="E587" s="32" t="s">
        <v>34</v>
      </c>
      <c r="F587" s="30" t="s">
        <v>35</v>
      </c>
    </row>
    <row r="588" spans="1:6" ht="15.75" thickBot="1" x14ac:dyDescent="0.3">
      <c r="A588" s="34"/>
      <c r="B588" s="32" t="s">
        <v>36</v>
      </c>
      <c r="C588" s="33">
        <v>45058</v>
      </c>
      <c r="D588" s="34"/>
      <c r="E588" s="32" t="s">
        <v>37</v>
      </c>
      <c r="F588" s="30"/>
    </row>
    <row r="589" spans="1:6" ht="15.75" thickBot="1" x14ac:dyDescent="0.3">
      <c r="A589" s="34"/>
      <c r="B589" s="32" t="s">
        <v>33</v>
      </c>
      <c r="C589" s="35">
        <f>IF(C588="","",IF(AND(MONTH(C588)&gt;=1,MONTH(C588)&lt;=3),1,IF(AND(MONTH(C588)&gt;=4,MONTH(C588)&lt;=6),2,IF(AND(MONTH(C588)&gt;=7,MONTH(C588)&lt;=9),3,4))))</f>
        <v>2</v>
      </c>
      <c r="D589" s="34"/>
      <c r="E589" s="32" t="s">
        <v>38</v>
      </c>
      <c r="F589" s="30"/>
    </row>
    <row r="590" spans="1:6" ht="15.75" thickBot="1" x14ac:dyDescent="0.3">
      <c r="A590" s="36"/>
      <c r="B590" s="36"/>
      <c r="C590" s="36"/>
      <c r="D590" s="36"/>
      <c r="E590" s="36"/>
      <c r="F590" s="36"/>
    </row>
    <row r="591" spans="1:6" ht="15.75" thickBot="1" x14ac:dyDescent="0.3">
      <c r="A591" s="37" t="s">
        <v>39</v>
      </c>
      <c r="B591" s="37" t="s">
        <v>40</v>
      </c>
      <c r="C591" s="37" t="s">
        <v>41</v>
      </c>
      <c r="D591" s="37" t="s">
        <v>42</v>
      </c>
      <c r="E591" s="37" t="s">
        <v>43</v>
      </c>
      <c r="F591" s="37" t="s">
        <v>44</v>
      </c>
    </row>
    <row r="592" spans="1:6" ht="15" x14ac:dyDescent="0.25">
      <c r="A592" s="40">
        <v>27112001</v>
      </c>
      <c r="B592" s="39" t="str">
        <f t="shared" ref="B592:B606" ca="1" si="30">IFERROR(INDEX(UNSPSCDes,MATCH(INDIRECT(ADDRESS(ROW(),COLUMN()-1,4)),UNSPSCCode,0)),"")</f>
        <v/>
      </c>
      <c r="C592" s="40" t="s">
        <v>46</v>
      </c>
      <c r="D592" s="40">
        <v>3</v>
      </c>
      <c r="E592" s="41">
        <v>400</v>
      </c>
      <c r="F592" s="42">
        <f t="shared" ref="F592:F606" ca="1" si="31">INDIRECT(ADDRESS(ROW(),COLUMN()-2,4))*INDIRECT(ADDRESS(ROW(),COLUMN()-1,4))</f>
        <v>1200</v>
      </c>
    </row>
    <row r="593" spans="1:6" ht="15" x14ac:dyDescent="0.25">
      <c r="A593" s="40">
        <v>31151504</v>
      </c>
      <c r="B593" s="39" t="str">
        <f t="shared" ca="1" si="30"/>
        <v/>
      </c>
      <c r="C593" s="40" t="s">
        <v>46</v>
      </c>
      <c r="D593" s="40">
        <v>1</v>
      </c>
      <c r="E593" s="41">
        <v>200</v>
      </c>
      <c r="F593" s="42">
        <f t="shared" ca="1" si="31"/>
        <v>200</v>
      </c>
    </row>
    <row r="594" spans="1:6" ht="15" x14ac:dyDescent="0.25">
      <c r="A594" s="40">
        <v>46181504</v>
      </c>
      <c r="B594" s="39" t="str">
        <f t="shared" ca="1" si="30"/>
        <v/>
      </c>
      <c r="C594" s="40" t="s">
        <v>46</v>
      </c>
      <c r="D594" s="40">
        <v>6</v>
      </c>
      <c r="E594" s="41">
        <v>550</v>
      </c>
      <c r="F594" s="42">
        <f t="shared" ca="1" si="31"/>
        <v>3300</v>
      </c>
    </row>
    <row r="595" spans="1:6" ht="15" x14ac:dyDescent="0.25">
      <c r="A595" s="40">
        <v>46181507</v>
      </c>
      <c r="B595" s="39" t="str">
        <f t="shared" ca="1" si="30"/>
        <v/>
      </c>
      <c r="C595" s="40" t="s">
        <v>46</v>
      </c>
      <c r="D595" s="40">
        <v>3</v>
      </c>
      <c r="E595" s="41">
        <v>2000</v>
      </c>
      <c r="F595" s="42">
        <f t="shared" ca="1" si="31"/>
        <v>6000</v>
      </c>
    </row>
    <row r="596" spans="1:6" ht="15" x14ac:dyDescent="0.25">
      <c r="A596" s="40">
        <v>24101506</v>
      </c>
      <c r="B596" s="39" t="str">
        <f t="shared" ca="1" si="30"/>
        <v/>
      </c>
      <c r="C596" s="40" t="s">
        <v>46</v>
      </c>
      <c r="D596" s="40">
        <v>1</v>
      </c>
      <c r="E596" s="41">
        <v>4000</v>
      </c>
      <c r="F596" s="42">
        <f t="shared" ca="1" si="31"/>
        <v>4000</v>
      </c>
    </row>
    <row r="597" spans="1:6" ht="15" x14ac:dyDescent="0.25">
      <c r="A597" s="40">
        <v>31211906</v>
      </c>
      <c r="B597" s="39" t="str">
        <f t="shared" ca="1" si="30"/>
        <v/>
      </c>
      <c r="C597" s="40" t="s">
        <v>46</v>
      </c>
      <c r="D597" s="40">
        <v>4</v>
      </c>
      <c r="E597" s="41">
        <v>200</v>
      </c>
      <c r="F597" s="42">
        <f t="shared" ca="1" si="31"/>
        <v>800</v>
      </c>
    </row>
    <row r="598" spans="1:6" ht="15" x14ac:dyDescent="0.25">
      <c r="A598" s="40">
        <v>31211909</v>
      </c>
      <c r="B598" s="39" t="str">
        <f t="shared" ca="1" si="30"/>
        <v/>
      </c>
      <c r="C598" s="40" t="s">
        <v>46</v>
      </c>
      <c r="D598" s="40">
        <v>3</v>
      </c>
      <c r="E598" s="41">
        <v>300</v>
      </c>
      <c r="F598" s="42">
        <f t="shared" ca="1" si="31"/>
        <v>900</v>
      </c>
    </row>
    <row r="599" spans="1:6" ht="15" x14ac:dyDescent="0.25">
      <c r="A599" s="40">
        <v>46181704</v>
      </c>
      <c r="B599" s="39" t="str">
        <f t="shared" ca="1" si="30"/>
        <v/>
      </c>
      <c r="C599" s="40" t="s">
        <v>46</v>
      </c>
      <c r="D599" s="40">
        <v>1</v>
      </c>
      <c r="E599" s="41">
        <v>3000</v>
      </c>
      <c r="F599" s="42">
        <f t="shared" ca="1" si="31"/>
        <v>3000</v>
      </c>
    </row>
    <row r="600" spans="1:6" ht="15" x14ac:dyDescent="0.25">
      <c r="A600" s="40">
        <v>31211508</v>
      </c>
      <c r="B600" s="39" t="str">
        <f t="shared" ca="1" si="30"/>
        <v/>
      </c>
      <c r="C600" s="40" t="s">
        <v>46</v>
      </c>
      <c r="D600" s="40">
        <v>2</v>
      </c>
      <c r="E600" s="41">
        <v>2400</v>
      </c>
      <c r="F600" s="42">
        <f t="shared" ca="1" si="31"/>
        <v>4800</v>
      </c>
    </row>
    <row r="601" spans="1:6" ht="15" x14ac:dyDescent="0.25">
      <c r="A601" s="40">
        <v>12163501</v>
      </c>
      <c r="B601" s="39" t="str">
        <f t="shared" ca="1" si="30"/>
        <v/>
      </c>
      <c r="C601" s="40" t="s">
        <v>46</v>
      </c>
      <c r="D601" s="40">
        <v>6</v>
      </c>
      <c r="E601" s="41">
        <v>1250</v>
      </c>
      <c r="F601" s="42">
        <f t="shared" ca="1" si="31"/>
        <v>7500</v>
      </c>
    </row>
    <row r="602" spans="1:6" ht="15" x14ac:dyDescent="0.25">
      <c r="A602" s="40">
        <v>31162402</v>
      </c>
      <c r="B602" s="39" t="str">
        <f t="shared" ca="1" si="30"/>
        <v/>
      </c>
      <c r="C602" s="40" t="s">
        <v>46</v>
      </c>
      <c r="D602" s="40">
        <v>10</v>
      </c>
      <c r="E602" s="41">
        <v>1100</v>
      </c>
      <c r="F602" s="42">
        <f t="shared" ca="1" si="31"/>
        <v>11000</v>
      </c>
    </row>
    <row r="603" spans="1:6" ht="15" x14ac:dyDescent="0.25">
      <c r="A603" s="40">
        <v>31162402</v>
      </c>
      <c r="B603" s="39" t="str">
        <f t="shared" ca="1" si="30"/>
        <v/>
      </c>
      <c r="C603" s="40" t="s">
        <v>46</v>
      </c>
      <c r="D603" s="40">
        <v>10</v>
      </c>
      <c r="E603" s="41">
        <v>1050</v>
      </c>
      <c r="F603" s="42">
        <f t="shared" ca="1" si="31"/>
        <v>10500</v>
      </c>
    </row>
    <row r="604" spans="1:6" ht="15" x14ac:dyDescent="0.25">
      <c r="A604" s="40">
        <v>31161606</v>
      </c>
      <c r="B604" s="39" t="str">
        <f t="shared" ca="1" si="30"/>
        <v/>
      </c>
      <c r="C604" s="40" t="s">
        <v>46</v>
      </c>
      <c r="D604" s="40">
        <v>6</v>
      </c>
      <c r="E604" s="41">
        <v>250</v>
      </c>
      <c r="F604" s="42">
        <f t="shared" ca="1" si="31"/>
        <v>1500</v>
      </c>
    </row>
    <row r="605" spans="1:6" ht="15" x14ac:dyDescent="0.25">
      <c r="A605" s="40">
        <v>30181504</v>
      </c>
      <c r="B605" s="39" t="str">
        <f t="shared" ca="1" si="30"/>
        <v/>
      </c>
      <c r="C605" s="40" t="s">
        <v>46</v>
      </c>
      <c r="D605" s="40">
        <v>1</v>
      </c>
      <c r="E605" s="41">
        <v>3000</v>
      </c>
      <c r="F605" s="42">
        <f t="shared" ca="1" si="31"/>
        <v>3000</v>
      </c>
    </row>
    <row r="606" spans="1:6" ht="15" x14ac:dyDescent="0.25">
      <c r="A606" s="40">
        <v>40141702</v>
      </c>
      <c r="B606" s="39" t="str">
        <f t="shared" ca="1" si="30"/>
        <v/>
      </c>
      <c r="C606" s="40" t="s">
        <v>46</v>
      </c>
      <c r="D606" s="40">
        <v>1</v>
      </c>
      <c r="E606" s="41">
        <v>2500</v>
      </c>
      <c r="F606" s="42">
        <f t="shared" ca="1" si="31"/>
        <v>2500</v>
      </c>
    </row>
    <row r="607" spans="1:6" ht="15" x14ac:dyDescent="0.25">
      <c r="A607" s="36"/>
      <c r="B607" s="36"/>
      <c r="C607" s="36"/>
      <c r="D607" s="36"/>
      <c r="E607" s="43" t="s">
        <v>48</v>
      </c>
      <c r="F607" s="44">
        <f ca="1">SUM(Table310[MONTO TOTAL ESTIMADO])</f>
        <v>60200</v>
      </c>
    </row>
    <row r="608" spans="1:6" ht="17.25" thickBot="1" x14ac:dyDescent="0.3"/>
    <row r="609" spans="1:6" ht="23.25" thickBot="1" x14ac:dyDescent="0.3">
      <c r="A609" s="29" t="s">
        <v>17</v>
      </c>
      <c r="B609" s="29" t="s">
        <v>18</v>
      </c>
      <c r="C609" s="29" t="s">
        <v>19</v>
      </c>
      <c r="D609" s="29" t="s">
        <v>20</v>
      </c>
      <c r="E609" s="29" t="s">
        <v>21</v>
      </c>
      <c r="F609" s="29" t="s">
        <v>22</v>
      </c>
    </row>
    <row r="610" spans="1:6" ht="15.75" thickBot="1" x14ac:dyDescent="0.3">
      <c r="A610" s="30" t="s">
        <v>108</v>
      </c>
      <c r="B610" s="30" t="s">
        <v>109</v>
      </c>
      <c r="C610" s="30" t="s">
        <v>61</v>
      </c>
      <c r="D610" s="30" t="s">
        <v>63</v>
      </c>
      <c r="E610" s="30" t="s">
        <v>52</v>
      </c>
      <c r="F610" s="30"/>
    </row>
    <row r="611" spans="1:6" ht="15.75" thickBot="1" x14ac:dyDescent="0.3">
      <c r="A611" s="31" t="s">
        <v>28</v>
      </c>
      <c r="B611" s="32" t="s">
        <v>29</v>
      </c>
      <c r="C611" s="33">
        <v>45033</v>
      </c>
      <c r="D611" s="31" t="s">
        <v>30</v>
      </c>
      <c r="E611" s="32" t="s">
        <v>31</v>
      </c>
      <c r="F611" s="30" t="s">
        <v>32</v>
      </c>
    </row>
    <row r="612" spans="1:6" ht="15.75" thickBot="1" x14ac:dyDescent="0.3">
      <c r="A612" s="34"/>
      <c r="B612" s="32" t="s">
        <v>33</v>
      </c>
      <c r="C612" s="35">
        <f>IF(C611="","",IF(AND(MONTH(C611)&gt;=1,MONTH(C611)&lt;=3),1,IF(AND(MONTH(C611)&gt;=4,MONTH(C611)&lt;=6),2,IF(AND(MONTH(C611)&gt;=7,MONTH(C611)&lt;=9),3,4))))</f>
        <v>2</v>
      </c>
      <c r="D612" s="34"/>
      <c r="E612" s="32" t="s">
        <v>34</v>
      </c>
      <c r="F612" s="30" t="s">
        <v>35</v>
      </c>
    </row>
    <row r="613" spans="1:6" ht="15.75" thickBot="1" x14ac:dyDescent="0.3">
      <c r="A613" s="34"/>
      <c r="B613" s="32" t="s">
        <v>36</v>
      </c>
      <c r="C613" s="33">
        <v>45035</v>
      </c>
      <c r="D613" s="34"/>
      <c r="E613" s="32" t="s">
        <v>37</v>
      </c>
      <c r="F613" s="30"/>
    </row>
    <row r="614" spans="1:6" ht="15.75" thickBot="1" x14ac:dyDescent="0.3">
      <c r="A614" s="34"/>
      <c r="B614" s="32" t="s">
        <v>33</v>
      </c>
      <c r="C614" s="35">
        <f>IF(C613="","",IF(AND(MONTH(C613)&gt;=1,MONTH(C613)&lt;=3),1,IF(AND(MONTH(C613)&gt;=4,MONTH(C613)&lt;=6),2,IF(AND(MONTH(C613)&gt;=7,MONTH(C613)&lt;=9),3,4))))</f>
        <v>2</v>
      </c>
      <c r="D614" s="34"/>
      <c r="E614" s="32" t="s">
        <v>38</v>
      </c>
      <c r="F614" s="30"/>
    </row>
    <row r="615" spans="1:6" ht="15.75" thickBot="1" x14ac:dyDescent="0.3">
      <c r="A615" s="36"/>
      <c r="B615" s="36"/>
      <c r="C615" s="36"/>
      <c r="D615" s="36"/>
      <c r="E615" s="36"/>
      <c r="F615" s="36"/>
    </row>
    <row r="616" spans="1:6" ht="15.75" thickBot="1" x14ac:dyDescent="0.3">
      <c r="A616" s="37" t="s">
        <v>39</v>
      </c>
      <c r="B616" s="37" t="s">
        <v>40</v>
      </c>
      <c r="C616" s="37" t="s">
        <v>41</v>
      </c>
      <c r="D616" s="37" t="s">
        <v>42</v>
      </c>
      <c r="E616" s="37" t="s">
        <v>43</v>
      </c>
      <c r="F616" s="37" t="s">
        <v>44</v>
      </c>
    </row>
    <row r="617" spans="1:6" ht="15" x14ac:dyDescent="0.25">
      <c r="A617" s="40">
        <v>90101603</v>
      </c>
      <c r="B617" s="39" t="str">
        <f ca="1">IFERROR(INDEX(UNSPSCDes,MATCH(INDIRECT(ADDRESS(ROW(),COLUMN()-1,4)),UNSPSCCode,0)),"")</f>
        <v/>
      </c>
      <c r="C617" s="40" t="s">
        <v>46</v>
      </c>
      <c r="D617" s="40">
        <v>1</v>
      </c>
      <c r="E617" s="41">
        <v>200000</v>
      </c>
      <c r="F617" s="42">
        <f ca="1">INDIRECT(ADDRESS(ROW(),COLUMN()-2,4))*INDIRECT(ADDRESS(ROW(),COLUMN()-1,4))</f>
        <v>200000</v>
      </c>
    </row>
    <row r="618" spans="1:6" ht="15" x14ac:dyDescent="0.25">
      <c r="A618" s="36"/>
      <c r="B618" s="36"/>
      <c r="C618" s="36"/>
      <c r="D618" s="36"/>
      <c r="E618" s="43" t="s">
        <v>48</v>
      </c>
      <c r="F618" s="44">
        <f ca="1">SUM(Table311[MONTO TOTAL ESTIMADO])</f>
        <v>200000</v>
      </c>
    </row>
    <row r="619" spans="1:6" ht="17.25" thickBot="1" x14ac:dyDescent="0.3"/>
    <row r="620" spans="1:6" ht="23.25" thickBot="1" x14ac:dyDescent="0.3">
      <c r="A620" s="29" t="s">
        <v>17</v>
      </c>
      <c r="B620" s="29" t="s">
        <v>18</v>
      </c>
      <c r="C620" s="29" t="s">
        <v>19</v>
      </c>
      <c r="D620" s="29" t="s">
        <v>20</v>
      </c>
      <c r="E620" s="29" t="s">
        <v>21</v>
      </c>
      <c r="F620" s="29" t="s">
        <v>22</v>
      </c>
    </row>
    <row r="621" spans="1:6" ht="15.75" thickBot="1" x14ac:dyDescent="0.3">
      <c r="A621" s="30" t="s">
        <v>110</v>
      </c>
      <c r="B621" s="30" t="s">
        <v>111</v>
      </c>
      <c r="C621" s="30" t="s">
        <v>25</v>
      </c>
      <c r="D621" s="30" t="s">
        <v>63</v>
      </c>
      <c r="E621" s="30" t="s">
        <v>52</v>
      </c>
      <c r="F621" s="30">
        <v>14682</v>
      </c>
    </row>
    <row r="622" spans="1:6" ht="15.75" thickBot="1" x14ac:dyDescent="0.3">
      <c r="A622" s="31" t="s">
        <v>28</v>
      </c>
      <c r="B622" s="32" t="s">
        <v>29</v>
      </c>
      <c r="C622" s="33">
        <v>45069</v>
      </c>
      <c r="D622" s="31" t="s">
        <v>30</v>
      </c>
      <c r="E622" s="32" t="s">
        <v>31</v>
      </c>
      <c r="F622" s="30" t="s">
        <v>32</v>
      </c>
    </row>
    <row r="623" spans="1:6" ht="15.75" thickBot="1" x14ac:dyDescent="0.3">
      <c r="A623" s="34"/>
      <c r="B623" s="32" t="s">
        <v>33</v>
      </c>
      <c r="C623" s="35">
        <f>IF(C622="","",IF(AND(MONTH(C622)&gt;=1,MONTH(C622)&lt;=3),1,IF(AND(MONTH(C622)&gt;=4,MONTH(C622)&lt;=6),2,IF(AND(MONTH(C622)&gt;=7,MONTH(C622)&lt;=9),3,4))))</f>
        <v>2</v>
      </c>
      <c r="D623" s="34"/>
      <c r="E623" s="32" t="s">
        <v>34</v>
      </c>
      <c r="F623" s="30" t="s">
        <v>35</v>
      </c>
    </row>
    <row r="624" spans="1:6" ht="15.75" thickBot="1" x14ac:dyDescent="0.3">
      <c r="A624" s="34"/>
      <c r="B624" s="32" t="s">
        <v>36</v>
      </c>
      <c r="C624" s="33">
        <v>45096</v>
      </c>
      <c r="D624" s="34"/>
      <c r="E624" s="32" t="s">
        <v>37</v>
      </c>
      <c r="F624" s="30"/>
    </row>
    <row r="625" spans="1:6" ht="15.75" thickBot="1" x14ac:dyDescent="0.3">
      <c r="A625" s="34"/>
      <c r="B625" s="32" t="s">
        <v>33</v>
      </c>
      <c r="C625" s="35">
        <f>IF(C624="","",IF(AND(MONTH(C624)&gt;=1,MONTH(C624)&lt;=3),1,IF(AND(MONTH(C624)&gt;=4,MONTH(C624)&lt;=6),2,IF(AND(MONTH(C624)&gt;=7,MONTH(C624)&lt;=9),3,4))))</f>
        <v>2</v>
      </c>
      <c r="D625" s="34"/>
      <c r="E625" s="32" t="s">
        <v>38</v>
      </c>
      <c r="F625" s="30"/>
    </row>
    <row r="626" spans="1:6" ht="15.75" thickBot="1" x14ac:dyDescent="0.3">
      <c r="A626" s="36"/>
      <c r="B626" s="36"/>
      <c r="C626" s="36"/>
      <c r="D626" s="36"/>
      <c r="E626" s="36"/>
      <c r="F626" s="36"/>
    </row>
    <row r="627" spans="1:6" ht="15.75" thickBot="1" x14ac:dyDescent="0.3">
      <c r="A627" s="37" t="s">
        <v>39</v>
      </c>
      <c r="B627" s="37" t="s">
        <v>40</v>
      </c>
      <c r="C627" s="37" t="s">
        <v>41</v>
      </c>
      <c r="D627" s="37" t="s">
        <v>42</v>
      </c>
      <c r="E627" s="37" t="s">
        <v>43</v>
      </c>
      <c r="F627" s="37" t="s">
        <v>44</v>
      </c>
    </row>
    <row r="628" spans="1:6" ht="15" x14ac:dyDescent="0.25">
      <c r="A628" s="40">
        <v>45121510</v>
      </c>
      <c r="B628" s="39" t="str">
        <f ca="1">IFERROR(INDEX(UNSPSCDes,MATCH(INDIRECT(ADDRESS(ROW(),COLUMN()-1,4)),UNSPSCCode,0)),"")</f>
        <v/>
      </c>
      <c r="C628" s="40" t="s">
        <v>46</v>
      </c>
      <c r="D628" s="40">
        <v>2</v>
      </c>
      <c r="E628" s="41">
        <v>450583</v>
      </c>
      <c r="F628" s="42">
        <f ca="1">INDIRECT(ADDRESS(ROW(),COLUMN()-2,4))*INDIRECT(ADDRESS(ROW(),COLUMN()-1,4))</f>
        <v>901166</v>
      </c>
    </row>
    <row r="629" spans="1:6" ht="15" x14ac:dyDescent="0.25">
      <c r="A629" s="36"/>
      <c r="B629" s="36"/>
      <c r="C629" s="36"/>
      <c r="D629" s="36"/>
      <c r="E629" s="43" t="s">
        <v>48</v>
      </c>
      <c r="F629" s="44">
        <f ca="1">SUM(Table321[MONTO TOTAL ESTIMADO])</f>
        <v>901166</v>
      </c>
    </row>
    <row r="630" spans="1:6" ht="17.25" thickBot="1" x14ac:dyDescent="0.3"/>
    <row r="631" spans="1:6" ht="23.25" thickBot="1" x14ac:dyDescent="0.3">
      <c r="A631" s="29" t="s">
        <v>17</v>
      </c>
      <c r="B631" s="29" t="s">
        <v>18</v>
      </c>
      <c r="C631" s="29" t="s">
        <v>19</v>
      </c>
      <c r="D631" s="29" t="s">
        <v>20</v>
      </c>
      <c r="E631" s="29" t="s">
        <v>21</v>
      </c>
      <c r="F631" s="29" t="s">
        <v>22</v>
      </c>
    </row>
    <row r="632" spans="1:6" ht="15.75" thickBot="1" x14ac:dyDescent="0.3">
      <c r="A632" s="30" t="s">
        <v>103</v>
      </c>
      <c r="B632" s="30" t="s">
        <v>111</v>
      </c>
      <c r="C632" s="30" t="s">
        <v>25</v>
      </c>
      <c r="D632" s="30" t="s">
        <v>63</v>
      </c>
      <c r="E632" s="30" t="s">
        <v>52</v>
      </c>
      <c r="F632" s="30">
        <v>14682</v>
      </c>
    </row>
    <row r="633" spans="1:6" ht="15.75" thickBot="1" x14ac:dyDescent="0.3">
      <c r="A633" s="31" t="s">
        <v>28</v>
      </c>
      <c r="B633" s="32" t="s">
        <v>29</v>
      </c>
      <c r="C633" s="33">
        <v>45068</v>
      </c>
      <c r="D633" s="31" t="s">
        <v>30</v>
      </c>
      <c r="E633" s="32" t="s">
        <v>31</v>
      </c>
      <c r="F633" s="30" t="s">
        <v>32</v>
      </c>
    </row>
    <row r="634" spans="1:6" ht="15.75" thickBot="1" x14ac:dyDescent="0.3">
      <c r="A634" s="34"/>
      <c r="B634" s="32" t="s">
        <v>33</v>
      </c>
      <c r="C634" s="35">
        <f>IF(C633="","",IF(AND(MONTH(C633)&gt;=1,MONTH(C633)&lt;=3),1,IF(AND(MONTH(C633)&gt;=4,MONTH(C633)&lt;=6),2,IF(AND(MONTH(C633)&gt;=7,MONTH(C633)&lt;=9),3,4))))</f>
        <v>2</v>
      </c>
      <c r="D634" s="34"/>
      <c r="E634" s="32" t="s">
        <v>34</v>
      </c>
      <c r="F634" s="30" t="s">
        <v>35</v>
      </c>
    </row>
    <row r="635" spans="1:6" ht="15.75" thickBot="1" x14ac:dyDescent="0.3">
      <c r="A635" s="34"/>
      <c r="B635" s="32" t="s">
        <v>36</v>
      </c>
      <c r="C635" s="33">
        <v>45082</v>
      </c>
      <c r="D635" s="34"/>
      <c r="E635" s="32" t="s">
        <v>37</v>
      </c>
      <c r="F635" s="30"/>
    </row>
    <row r="636" spans="1:6" ht="15.75" thickBot="1" x14ac:dyDescent="0.3">
      <c r="A636" s="34"/>
      <c r="B636" s="32" t="s">
        <v>33</v>
      </c>
      <c r="C636" s="35">
        <f>IF(C635="","",IF(AND(MONTH(C635)&gt;=1,MONTH(C635)&lt;=3),1,IF(AND(MONTH(C635)&gt;=4,MONTH(C635)&lt;=6),2,IF(AND(MONTH(C635)&gt;=7,MONTH(C635)&lt;=9),3,4))))</f>
        <v>2</v>
      </c>
      <c r="D636" s="34"/>
      <c r="E636" s="32" t="s">
        <v>38</v>
      </c>
      <c r="F636" s="30"/>
    </row>
    <row r="637" spans="1:6" ht="15.75" thickBot="1" x14ac:dyDescent="0.3">
      <c r="A637" s="36"/>
      <c r="B637" s="36"/>
      <c r="C637" s="36"/>
      <c r="D637" s="36"/>
      <c r="E637" s="36"/>
      <c r="F637" s="36"/>
    </row>
    <row r="638" spans="1:6" ht="15.75" thickBot="1" x14ac:dyDescent="0.3">
      <c r="A638" s="37" t="s">
        <v>39</v>
      </c>
      <c r="B638" s="37" t="s">
        <v>40</v>
      </c>
      <c r="C638" s="37" t="s">
        <v>41</v>
      </c>
      <c r="D638" s="37" t="s">
        <v>42</v>
      </c>
      <c r="E638" s="37" t="s">
        <v>43</v>
      </c>
      <c r="F638" s="37" t="s">
        <v>44</v>
      </c>
    </row>
    <row r="639" spans="1:6" ht="15" x14ac:dyDescent="0.25">
      <c r="A639" s="40">
        <v>52161518</v>
      </c>
      <c r="B639" s="39" t="str">
        <f ca="1">IFERROR(INDEX(UNSPSCDes,MATCH(INDIRECT(ADDRESS(ROW(),COLUMN()-1,4)),UNSPSCCode,0)),"")</f>
        <v/>
      </c>
      <c r="C639" s="40" t="s">
        <v>46</v>
      </c>
      <c r="D639" s="40">
        <v>3</v>
      </c>
      <c r="E639" s="41">
        <v>400000</v>
      </c>
      <c r="F639" s="42">
        <f ca="1">INDIRECT(ADDRESS(ROW(),COLUMN()-2,4))*INDIRECT(ADDRESS(ROW(),COLUMN()-1,4))</f>
        <v>1200000</v>
      </c>
    </row>
    <row r="640" spans="1:6" ht="15" x14ac:dyDescent="0.25">
      <c r="A640" s="36"/>
      <c r="B640" s="36"/>
      <c r="C640" s="36"/>
      <c r="D640" s="36"/>
      <c r="E640" s="43" t="s">
        <v>48</v>
      </c>
      <c r="F640" s="44">
        <f ca="1">SUM(Table323[MONTO TOTAL ESTIMADO])</f>
        <v>1200000</v>
      </c>
    </row>
    <row r="641" spans="1:6" ht="17.25" thickBot="1" x14ac:dyDescent="0.3"/>
    <row r="642" spans="1:6" ht="23.25" thickBot="1" x14ac:dyDescent="0.3">
      <c r="A642" s="29" t="s">
        <v>17</v>
      </c>
      <c r="B642" s="29" t="s">
        <v>18</v>
      </c>
      <c r="C642" s="29" t="s">
        <v>19</v>
      </c>
      <c r="D642" s="29" t="s">
        <v>20</v>
      </c>
      <c r="E642" s="29" t="s">
        <v>21</v>
      </c>
      <c r="F642" s="29" t="s">
        <v>22</v>
      </c>
    </row>
    <row r="643" spans="1:6" ht="15.75" thickBot="1" x14ac:dyDescent="0.3">
      <c r="A643" s="30" t="s">
        <v>70</v>
      </c>
      <c r="B643" s="30" t="s">
        <v>111</v>
      </c>
      <c r="C643" s="30" t="s">
        <v>61</v>
      </c>
      <c r="D643" s="30" t="s">
        <v>112</v>
      </c>
      <c r="E643" s="30" t="s">
        <v>52</v>
      </c>
      <c r="F643" s="30">
        <v>14682</v>
      </c>
    </row>
    <row r="644" spans="1:6" ht="15.75" thickBot="1" x14ac:dyDescent="0.3">
      <c r="A644" s="31" t="s">
        <v>28</v>
      </c>
      <c r="B644" s="32" t="s">
        <v>29</v>
      </c>
      <c r="C644" s="33">
        <v>45084</v>
      </c>
      <c r="D644" s="31" t="s">
        <v>30</v>
      </c>
      <c r="E644" s="32" t="s">
        <v>31</v>
      </c>
      <c r="F644" s="30" t="s">
        <v>32</v>
      </c>
    </row>
    <row r="645" spans="1:6" ht="15.75" thickBot="1" x14ac:dyDescent="0.3">
      <c r="A645" s="34"/>
      <c r="B645" s="32" t="s">
        <v>33</v>
      </c>
      <c r="C645" s="35">
        <f>IF(C644="","",IF(AND(MONTH(C644)&gt;=1,MONTH(C644)&lt;=3),1,IF(AND(MONTH(C644)&gt;=4,MONTH(C644)&lt;=6),2,IF(AND(MONTH(C644)&gt;=7,MONTH(C644)&lt;=9),3,4))))</f>
        <v>2</v>
      </c>
      <c r="D645" s="34"/>
      <c r="E645" s="32" t="s">
        <v>34</v>
      </c>
      <c r="F645" s="30" t="s">
        <v>35</v>
      </c>
    </row>
    <row r="646" spans="1:6" ht="15.75" thickBot="1" x14ac:dyDescent="0.3">
      <c r="A646" s="34"/>
      <c r="B646" s="32" t="s">
        <v>36</v>
      </c>
      <c r="C646" s="33">
        <v>45199</v>
      </c>
      <c r="D646" s="34"/>
      <c r="E646" s="32" t="s">
        <v>37</v>
      </c>
      <c r="F646" s="30"/>
    </row>
    <row r="647" spans="1:6" ht="15.75" thickBot="1" x14ac:dyDescent="0.3">
      <c r="A647" s="34"/>
      <c r="B647" s="32" t="s">
        <v>33</v>
      </c>
      <c r="C647" s="35">
        <f>IF(C646="","",IF(AND(MONTH(C646)&gt;=1,MONTH(C646)&lt;=3),1,IF(AND(MONTH(C646)&gt;=4,MONTH(C646)&lt;=6),2,IF(AND(MONTH(C646)&gt;=7,MONTH(C646)&lt;=9),3,4))))</f>
        <v>3</v>
      </c>
      <c r="D647" s="34"/>
      <c r="E647" s="32" t="s">
        <v>38</v>
      </c>
      <c r="F647" s="30"/>
    </row>
    <row r="648" spans="1:6" ht="15.75" thickBot="1" x14ac:dyDescent="0.3">
      <c r="A648" s="36"/>
      <c r="B648" s="36"/>
      <c r="C648" s="36"/>
      <c r="D648" s="36"/>
      <c r="E648" s="36"/>
      <c r="F648" s="36"/>
    </row>
    <row r="649" spans="1:6" ht="15.75" thickBot="1" x14ac:dyDescent="0.3">
      <c r="A649" s="37" t="s">
        <v>39</v>
      </c>
      <c r="B649" s="37" t="s">
        <v>40</v>
      </c>
      <c r="C649" s="37" t="s">
        <v>41</v>
      </c>
      <c r="D649" s="37" t="s">
        <v>42</v>
      </c>
      <c r="E649" s="37" t="s">
        <v>43</v>
      </c>
      <c r="F649" s="37" t="s">
        <v>44</v>
      </c>
    </row>
    <row r="650" spans="1:6" ht="15" x14ac:dyDescent="0.25">
      <c r="A650" s="40">
        <v>81151601</v>
      </c>
      <c r="B650" s="39" t="str">
        <f ca="1">IFERROR(INDEX(UNSPSCDes,MATCH(INDIRECT(ADDRESS(ROW(),COLUMN()-1,4)),UNSPSCCode,0)),"")</f>
        <v/>
      </c>
      <c r="C650" s="40" t="s">
        <v>46</v>
      </c>
      <c r="D650" s="40">
        <v>1</v>
      </c>
      <c r="E650" s="41">
        <v>160000000</v>
      </c>
      <c r="F650" s="42">
        <f ca="1">INDIRECT(ADDRESS(ROW(),COLUMN()-2,4))*INDIRECT(ADDRESS(ROW(),COLUMN()-1,4))</f>
        <v>160000000</v>
      </c>
    </row>
    <row r="651" spans="1:6" ht="15" x14ac:dyDescent="0.25">
      <c r="A651" s="36"/>
      <c r="B651" s="36"/>
      <c r="C651" s="36"/>
      <c r="D651" s="36"/>
      <c r="E651" s="43" t="s">
        <v>48</v>
      </c>
      <c r="F651" s="44">
        <f ca="1">SUM(Table322[MONTO TOTAL ESTIMADO])</f>
        <v>160000000</v>
      </c>
    </row>
    <row r="652" spans="1:6" ht="17.25" thickBot="1" x14ac:dyDescent="0.3"/>
    <row r="653" spans="1:6" ht="23.25" thickBot="1" x14ac:dyDescent="0.3">
      <c r="A653" s="29" t="s">
        <v>17</v>
      </c>
      <c r="B653" s="29" t="s">
        <v>18</v>
      </c>
      <c r="C653" s="29" t="s">
        <v>19</v>
      </c>
      <c r="D653" s="29" t="s">
        <v>20</v>
      </c>
      <c r="E653" s="29" t="s">
        <v>21</v>
      </c>
      <c r="F653" s="29" t="s">
        <v>22</v>
      </c>
    </row>
    <row r="654" spans="1:6" ht="15.75" thickBot="1" x14ac:dyDescent="0.3">
      <c r="A654" s="30" t="s">
        <v>113</v>
      </c>
      <c r="B654" s="30" t="s">
        <v>114</v>
      </c>
      <c r="C654" s="30" t="s">
        <v>61</v>
      </c>
      <c r="D654" s="30" t="s">
        <v>115</v>
      </c>
      <c r="E654" s="30" t="s">
        <v>52</v>
      </c>
      <c r="F654" s="30"/>
    </row>
    <row r="655" spans="1:6" ht="15.75" thickBot="1" x14ac:dyDescent="0.3">
      <c r="A655" s="31" t="s">
        <v>28</v>
      </c>
      <c r="B655" s="32" t="s">
        <v>29</v>
      </c>
      <c r="C655" s="33">
        <v>45084</v>
      </c>
      <c r="D655" s="31" t="s">
        <v>30</v>
      </c>
      <c r="E655" s="32" t="s">
        <v>31</v>
      </c>
      <c r="F655" s="30" t="s">
        <v>32</v>
      </c>
    </row>
    <row r="656" spans="1:6" ht="15.75" thickBot="1" x14ac:dyDescent="0.3">
      <c r="A656" s="34"/>
      <c r="B656" s="32" t="s">
        <v>33</v>
      </c>
      <c r="C656" s="35">
        <f>IF(C655="","",IF(AND(MONTH(C655)&gt;=1,MONTH(C655)&lt;=3),1,IF(AND(MONTH(C655)&gt;=4,MONTH(C655)&lt;=6),2,IF(AND(MONTH(C655)&gt;=7,MONTH(C655)&lt;=9),3,4))))</f>
        <v>2</v>
      </c>
      <c r="D656" s="34"/>
      <c r="E656" s="32" t="s">
        <v>34</v>
      </c>
      <c r="F656" s="30" t="s">
        <v>35</v>
      </c>
    </row>
    <row r="657" spans="1:6" ht="15.75" thickBot="1" x14ac:dyDescent="0.3">
      <c r="A657" s="34"/>
      <c r="B657" s="32" t="s">
        <v>36</v>
      </c>
      <c r="C657" s="33">
        <v>45086</v>
      </c>
      <c r="D657" s="34"/>
      <c r="E657" s="32" t="s">
        <v>37</v>
      </c>
      <c r="F657" s="30"/>
    </row>
    <row r="658" spans="1:6" ht="15.75" thickBot="1" x14ac:dyDescent="0.3">
      <c r="A658" s="34"/>
      <c r="B658" s="32" t="s">
        <v>33</v>
      </c>
      <c r="C658" s="35">
        <f>IF(C657="","",IF(AND(MONTH(C657)&gt;=1,MONTH(C657)&lt;=3),1,IF(AND(MONTH(C657)&gt;=4,MONTH(C657)&lt;=6),2,IF(AND(MONTH(C657)&gt;=7,MONTH(C657)&lt;=9),3,4))))</f>
        <v>2</v>
      </c>
      <c r="D658" s="34"/>
      <c r="E658" s="32" t="s">
        <v>38</v>
      </c>
      <c r="F658" s="30"/>
    </row>
    <row r="659" spans="1:6" ht="15.75" thickBot="1" x14ac:dyDescent="0.3">
      <c r="A659" s="36"/>
      <c r="B659" s="36"/>
      <c r="C659" s="36"/>
      <c r="D659" s="36"/>
      <c r="E659" s="36"/>
      <c r="F659" s="36"/>
    </row>
    <row r="660" spans="1:6" ht="15.75" thickBot="1" x14ac:dyDescent="0.3">
      <c r="A660" s="37" t="s">
        <v>39</v>
      </c>
      <c r="B660" s="37" t="s">
        <v>40</v>
      </c>
      <c r="C660" s="37" t="s">
        <v>41</v>
      </c>
      <c r="D660" s="37" t="s">
        <v>42</v>
      </c>
      <c r="E660" s="37" t="s">
        <v>43</v>
      </c>
      <c r="F660" s="37" t="s">
        <v>44</v>
      </c>
    </row>
    <row r="661" spans="1:6" ht="15" x14ac:dyDescent="0.25">
      <c r="A661" s="40">
        <v>82101504</v>
      </c>
      <c r="B661" s="39" t="str">
        <f ca="1">IFERROR(INDEX(UNSPSCDes,MATCH(INDIRECT(ADDRESS(ROW(),COLUMN()-1,4)),UNSPSCCode,0)),"")</f>
        <v/>
      </c>
      <c r="C661" s="40" t="s">
        <v>46</v>
      </c>
      <c r="D661" s="40">
        <v>2</v>
      </c>
      <c r="E661" s="41">
        <v>13500</v>
      </c>
      <c r="F661" s="42">
        <f ca="1">INDIRECT(ADDRESS(ROW(),COLUMN()-2,4))*INDIRECT(ADDRESS(ROW(),COLUMN()-1,4))</f>
        <v>27000</v>
      </c>
    </row>
    <row r="662" spans="1:6" ht="15" x14ac:dyDescent="0.25">
      <c r="A662" s="40">
        <v>82101504</v>
      </c>
      <c r="B662" s="39" t="str">
        <f ca="1">IFERROR(INDEX(UNSPSCDes,MATCH(INDIRECT(ADDRESS(ROW(),COLUMN()-1,4)),UNSPSCCode,0)),"")</f>
        <v/>
      </c>
      <c r="C662" s="40" t="s">
        <v>46</v>
      </c>
      <c r="D662" s="40">
        <v>2</v>
      </c>
      <c r="E662" s="41">
        <v>22500</v>
      </c>
      <c r="F662" s="42">
        <f ca="1">INDIRECT(ADDRESS(ROW(),COLUMN()-2,4))*INDIRECT(ADDRESS(ROW(),COLUMN()-1,4))</f>
        <v>45000</v>
      </c>
    </row>
    <row r="663" spans="1:6" ht="15" x14ac:dyDescent="0.25">
      <c r="A663" s="36"/>
      <c r="B663" s="36"/>
      <c r="C663" s="36"/>
      <c r="D663" s="36"/>
      <c r="E663" s="43" t="s">
        <v>48</v>
      </c>
      <c r="F663" s="44">
        <f ca="1">SUM(Table324[MONTO TOTAL ESTIMADO])</f>
        <v>72000</v>
      </c>
    </row>
  </sheetData>
  <protectedRanges>
    <protectedRange sqref="F5" name="Rango3"/>
    <protectedRange sqref="E11:E12" name="Rango2"/>
  </protectedRanges>
  <mergeCells count="88">
    <mergeCell ref="A644:A647"/>
    <mergeCell ref="D644:D647"/>
    <mergeCell ref="A655:A658"/>
    <mergeCell ref="D655:D658"/>
    <mergeCell ref="A611:A614"/>
    <mergeCell ref="D611:D614"/>
    <mergeCell ref="A622:A625"/>
    <mergeCell ref="D622:D625"/>
    <mergeCell ref="A633:A636"/>
    <mergeCell ref="D633:D636"/>
    <mergeCell ref="A562:A565"/>
    <mergeCell ref="D562:D565"/>
    <mergeCell ref="A573:A576"/>
    <mergeCell ref="D573:D576"/>
    <mergeCell ref="A586:A589"/>
    <mergeCell ref="D586:D589"/>
    <mergeCell ref="A529:A532"/>
    <mergeCell ref="D529:D532"/>
    <mergeCell ref="A540:A543"/>
    <mergeCell ref="D540:D543"/>
    <mergeCell ref="A551:A554"/>
    <mergeCell ref="D551:D554"/>
    <mergeCell ref="A493:A496"/>
    <mergeCell ref="D493:D496"/>
    <mergeCell ref="A505:A508"/>
    <mergeCell ref="D505:D508"/>
    <mergeCell ref="A518:A521"/>
    <mergeCell ref="D518:D521"/>
    <mergeCell ref="A417:A420"/>
    <mergeCell ref="D417:D420"/>
    <mergeCell ref="A437:A440"/>
    <mergeCell ref="D437:D440"/>
    <mergeCell ref="A466:A469"/>
    <mergeCell ref="D466:D469"/>
    <mergeCell ref="A368:A371"/>
    <mergeCell ref="D368:D371"/>
    <mergeCell ref="A391:A394"/>
    <mergeCell ref="D391:D394"/>
    <mergeCell ref="A402:A405"/>
    <mergeCell ref="D402:D405"/>
    <mergeCell ref="A323:A326"/>
    <mergeCell ref="D323:D326"/>
    <mergeCell ref="A339:A342"/>
    <mergeCell ref="D339:D342"/>
    <mergeCell ref="A353:A356"/>
    <mergeCell ref="D353:D356"/>
    <mergeCell ref="A250:A253"/>
    <mergeCell ref="D250:D253"/>
    <mergeCell ref="A292:A295"/>
    <mergeCell ref="D292:D295"/>
    <mergeCell ref="A312:A315"/>
    <mergeCell ref="D312:D315"/>
    <mergeCell ref="A205:A208"/>
    <mergeCell ref="D205:D208"/>
    <mergeCell ref="A221:A224"/>
    <mergeCell ref="D221:D224"/>
    <mergeCell ref="A239:A242"/>
    <mergeCell ref="D239:D242"/>
    <mergeCell ref="A170:A173"/>
    <mergeCell ref="D170:D173"/>
    <mergeCell ref="A183:A186"/>
    <mergeCell ref="D183:D186"/>
    <mergeCell ref="A194:A197"/>
    <mergeCell ref="D194:D197"/>
    <mergeCell ref="A105:A108"/>
    <mergeCell ref="D105:D108"/>
    <mergeCell ref="A133:A136"/>
    <mergeCell ref="D133:D136"/>
    <mergeCell ref="A159:A162"/>
    <mergeCell ref="D159:D162"/>
    <mergeCell ref="A58:A61"/>
    <mergeCell ref="D58:D61"/>
    <mergeCell ref="A78:A81"/>
    <mergeCell ref="D78:D81"/>
    <mergeCell ref="A89:A92"/>
    <mergeCell ref="D89:D92"/>
    <mergeCell ref="E9:F9"/>
    <mergeCell ref="E10:F10"/>
    <mergeCell ref="E11:F11"/>
    <mergeCell ref="E12:F12"/>
    <mergeCell ref="A16:A19"/>
    <mergeCell ref="D16:D19"/>
    <mergeCell ref="A1:A4"/>
    <mergeCell ref="B2:E2"/>
    <mergeCell ref="B3:E3"/>
    <mergeCell ref="E6:F6"/>
    <mergeCell ref="E7:F7"/>
    <mergeCell ref="E8:F8"/>
  </mergeCells>
  <dataValidations count="12">
    <dataValidation type="date" operator="lessThanOrEqual" allowBlank="1" showInputMessage="1" showErrorMessage="1" sqref="C16 C58 C78 C89 C105 C133 C159 C170 C183 C194 C205 C221 C239 C250 C292 C312 C323 C339 C353 C368 C391 C402 C417 C437 C466 C493 C505 C518 C529 C540 C551 C562 C573 C586 C611 C622 C633 C644 C655" xr:uid="{C4C60116-8F94-4F17-82DB-54B2B392CB89}">
      <formula1>C18</formula1>
    </dataValidation>
    <dataValidation type="date" operator="greaterThanOrEqual" allowBlank="1" showInputMessage="1" showErrorMessage="1" sqref="C18 C60 C80 C91 C107 C135 C161 C172 C185 C196 C207 C223 C241 C252 C294 C314 C325 C341 C355 C370 C393 C404 C419 C439 C468 C495 C507 C520 C531 C542 C553 C564 C575 C588 C613 C624 C635 C646 C657" xr:uid="{FA9C29E1-A0B4-486D-BD70-C513363B5110}">
      <formula1>C16</formula1>
    </dataValidation>
    <dataValidation type="list" allowBlank="1" showInputMessage="1" showErrorMessage="1" sqref="F16 F58 F78 F89 F105 F133 F159 F170 F183 F194 F205 F221 F239 F250 F292 F312 F323 F339 F353 F368 F391 F402 F417 F437 F466 F493 F505 F518 F529 F540 F551 F562 F573 F586 F611 F622 F633 F644 F655" xr:uid="{48FDA4FF-964B-4191-AB80-B36DD2E24EE1}">
      <formula1>IF(INDIRECT(ADDRESS(ROW()+1,COLUMN(),4))="",RegionList,INDEX(RegionColumn,MATCH(INDIRECT(ADDRESS(ROW()+1,COLUMN(),4)),ProvinciaList,0)))</formula1>
    </dataValidation>
    <dataValidation type="list" allowBlank="1" showInputMessage="1" showErrorMessage="1" sqref="F17 F59 F79 F90 F106 F134 F160 F171 F184 F195 F206 F222 F240 F251 F293 F313 F324 F340 F354 F369 F392 F403 F418 F438 F467 F494 F506 F519 F530 F541 F552 F563 F574 F587 F612 F623 F634 F645 F656" xr:uid="{8FDB763A-6E9D-4782-8717-901A679B7439}">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8 F60 F80 F91 F107 F135 F161 F172 F185 F196 F207 F223 F241 F252 F294 F314 F325 F341 F355 F370 F393 F404 F419 F439 F468 F495 F507 F520 F531 F542 F553 F564 F575 F588 F613 F624 F635 F646 F657" xr:uid="{51BC34A6-15C8-4715-98FB-B3EA4731AD4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9 F61 F81 F92 F108 F136 F162 F173 F186 F197 F208 F224 F242 F253 F295 F315 F326 F342 F356 F371 F394 F405 F420 F440 F469 F496 F508 F521 F532 F543 F554 F565 F576 F589 F614 F625 F636 F647 F658" xr:uid="{DCE49A83-F061-45C4-AADD-3586D95E13BA}">
      <formula1>OFFSET(MunicipioStart,MATCH(INDIRECT(ADDRESS(ROW()-1,COLUMN(),4)),MunicipioColumn,0)-1,1,COUNTIF(MunicipioColumn,INDIRECT(ADDRESS(ROW()-1,COLUMN(),4))),1)</formula1>
    </dataValidation>
    <dataValidation type="whole" operator="greaterThan" allowBlank="1" showInputMessage="1" showErrorMessage="1" sqref="A23:A53 A84 A64:A73 A95:A100 A139:A154 A165 A111:A128 A176:A178 A200 A511:A513 A245 A546 A256:A287 A318 A329:A334 A524 A374:A386 A359:A363 A397 A211:A216 A298 A423:A432 A499:A500 A443:A461 A472:A488 A227:A234 A535 A300:A307 A408:A412 A189 A557 A568 A592:A606 A579:A581 A617 A628 A639 A650 A661:A662" xr:uid="{69BC9774-850B-497E-AC66-17285F8EA799}">
      <formula1>0</formula1>
    </dataValidation>
    <dataValidation type="list" allowBlank="1" showInputMessage="1" showErrorMessage="1" sqref="C111:C128 C22:C53 C84 C64:C73 C95:C100 C165 C139:C154 C176:C178 C200 C511:C513 C245 C546 C256:C287 C318 C329:C334 C524 C345:C348 C499:C500 C397 C211:C216 C298:C307 C423:C432 C359:C363 C443:C461 C472:C488 C374:C386 C227:C234 C535 C408:C412 C189 C557 C568 C592:C606 C579:C581 C617 C628 C639 C650 C661:C662" xr:uid="{D8308249-1409-44A2-82B4-0F1A297F2E7C}">
      <formula1>UnidadesList</formula1>
    </dataValidation>
    <dataValidation type="decimal" operator="greaterThan" allowBlank="1" showInputMessage="1" showErrorMessage="1" sqref="D111:E128 D22:E53 D84:E84 D64:E73 D95:E100 D165:E165 D139:E154 D176:E178 D200:E200 D511:E513 D245:E245 D546:E546 D256:E287 D318:E318 D329:E334 D524:E524 D345:E348 D499:E500 D397:E397 D211:E216 E299:E307 D423:E432 D359:E363 D443:E461 D472:E488 D374:E386 D227:E234 D535:E535 D300:D307 D298:E298 D408:E412 D189:E189 D557:E557 D568:E568 D592:E606 D579:E581 D617:E617 D628:E628 D639:E639 D650:E650 D661:E662" xr:uid="{3831FB6D-935D-4597-A555-869EC342844F}">
      <formula1>0</formula1>
    </dataValidation>
    <dataValidation operator="greaterThan" allowBlank="1" showInputMessage="1" showErrorMessage="1" sqref="E10:F10" xr:uid="{8114DF49-9735-424A-AD98-E5E3403FD8FC}"/>
    <dataValidation type="date" operator="greaterThan" allowBlank="1" showInputMessage="1" showErrorMessage="1" sqref="E12:F12" xr:uid="{5EB0F4D6-7A6A-4667-9C5B-C8EAFC7EA0B5}">
      <formula1>36526</formula1>
    </dataValidation>
    <dataValidation type="whole" allowBlank="1" showInputMessage="1" showErrorMessage="1" sqref="E11:F11" xr:uid="{D56AF0AE-BB6C-410B-AC87-251471C1D3B5}">
      <formula1>1900</formula1>
      <formula2>3000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autoFill="0" autoLine="0" autoPict="0" macro="[0]!Sheet1.CopyNewProcedure">
                <anchor moveWithCells="1" sizeWithCells="1">
                  <from>
                    <xdr:col>0</xdr:col>
                    <xdr:colOff>0</xdr:colOff>
                    <xdr:row>666</xdr:row>
                    <xdr:rowOff>0</xdr:rowOff>
                  </from>
                  <to>
                    <xdr:col>1</xdr:col>
                    <xdr:colOff>333375</xdr:colOff>
                    <xdr:row>668</xdr:row>
                    <xdr:rowOff>19050</xdr:rowOff>
                  </to>
                </anchor>
              </controlPr>
            </control>
          </mc:Choice>
        </mc:AlternateContent>
      </controls>
    </mc:Choice>
  </mc:AlternateContent>
  <tableParts count="39">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s>
  <extLst>
    <ext xmlns:x14="http://schemas.microsoft.com/office/spreadsheetml/2009/9/main" uri="{CCE6A557-97BC-4b89-ADB6-D9C93CAAB3DF}">
      <x14:dataValidations xmlns:xm="http://schemas.microsoft.com/office/excel/2006/main" count="3">
        <x14:dataValidation type="list" allowBlank="1" showInputMessage="1" showErrorMessage="1" xr:uid="{9C7934E5-AE78-4172-BF6F-F2CB3CFF6C6E}">
          <x14:formula1>
            <xm:f>#REF!</xm:f>
          </x14:formula1>
          <xm:sqref>C15 C57 C77 C88 C104 C132 C158 C169 C182 C193 C204 C220 C238 C249 C291 C311 C322 C338 C352 C367 C390 C401 C416 C436 C465 C492 C504 C517 C528 C539 C550 C561 C572 C585 C610 C621 C632 C643 C654</xm:sqref>
        </x14:dataValidation>
        <x14:dataValidation type="list" allowBlank="1" showInputMessage="1" showErrorMessage="1" xr:uid="{744FCB19-41C6-4FDC-9D2B-018D8EE43671}">
          <x14:formula1>
            <xm:f>#REF!</xm:f>
          </x14:formula1>
          <xm:sqref>D15 D57 D77 D88 D104 D132 D158 D169 D182 D193 D204 D220 D238 D249 D291 D311 D322 D338 D352 D367 D390 D401 D416 D436 D465 D492 D504 D517 D528 D539 D550 D561 D572 D585 D610 D621 D632 D643 D654</xm:sqref>
        </x14:dataValidation>
        <x14:dataValidation type="list" allowBlank="1" showInputMessage="1" showErrorMessage="1" xr:uid="{7F069B3A-A653-4CB1-AEF3-3A3EB7AD463F}">
          <x14:formula1>
            <xm:f>#REF!</xm:f>
          </x14:formula1>
          <xm:sqref>E15 E57 E77 E88 E104 E132 E158 E169 E182 E193 E204 E220 E238 E249 E291 E311 E322 E338 E352 E367 E390 E401 E416 E436 E465 E492 E504 E517 E528 E539 E550 E561 E572 E585 E610 E621 E632 E643 E654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IGN-JJHM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Yens</dc:creator>
  <cp:lastModifiedBy>Julio Yens</cp:lastModifiedBy>
  <dcterms:created xsi:type="dcterms:W3CDTF">2023-04-21T14:46:13Z</dcterms:created>
  <dcterms:modified xsi:type="dcterms:W3CDTF">2023-04-21T14:48:17Z</dcterms:modified>
</cp:coreProperties>
</file>