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svr-file-01\Administrativo\2022\Contabilidad\Diciembre 2022\Cierre Fiscal 2022\SISANOC\"/>
    </mc:Choice>
  </mc:AlternateContent>
  <xr:revisionPtr revIDLastSave="0" documentId="13_ncr:1_{490C0573-585D-4015-AB3B-2D26C828C58E}" xr6:coauthVersionLast="36" xr6:coauthVersionMax="36" xr10:uidLastSave="{00000000-0000-0000-0000-000000000000}"/>
  <bookViews>
    <workbookView xWindow="0" yWindow="0" windowWidth="14970" windowHeight="7815" activeTab="1" xr2:uid="{B2C95DA6-DA1A-4E03-853A-15BEE426E379}"/>
  </bookViews>
  <sheets>
    <sheet name="Notas 1-6" sheetId="2" r:id="rId1"/>
    <sheet name="Notas 7-18" sheetId="1"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1" i="1" l="1"/>
  <c r="C134" i="1"/>
  <c r="E280" i="1"/>
  <c r="C280" i="1"/>
  <c r="C231" i="1"/>
  <c r="E230" i="1"/>
  <c r="E232" i="1" s="1"/>
  <c r="C230" i="1"/>
  <c r="C229" i="1"/>
  <c r="C228" i="1"/>
  <c r="C232" i="1" s="1"/>
  <c r="E212" i="1"/>
  <c r="E210" i="1"/>
  <c r="C210" i="1"/>
  <c r="E168" i="1"/>
  <c r="C168" i="1"/>
  <c r="E157" i="1"/>
  <c r="C157" i="1"/>
  <c r="E134" i="1"/>
  <c r="E118" i="1"/>
  <c r="C115" i="1"/>
  <c r="C118" i="1" s="1"/>
  <c r="E105" i="1"/>
  <c r="C105" i="1"/>
  <c r="E101" i="1"/>
  <c r="E106" i="1" s="1"/>
  <c r="C106" i="1"/>
  <c r="G88" i="1"/>
  <c r="G89" i="1" s="1"/>
  <c r="C88" i="1"/>
  <c r="E87" i="1"/>
  <c r="I87" i="1" s="1"/>
  <c r="I88" i="1" s="1"/>
  <c r="I86" i="1"/>
  <c r="I85" i="1"/>
  <c r="I84" i="1"/>
  <c r="I89" i="1" s="1"/>
  <c r="H84" i="1"/>
  <c r="G84" i="1"/>
  <c r="F84" i="1"/>
  <c r="E84" i="1"/>
  <c r="C84" i="1"/>
  <c r="C89" i="1" s="1"/>
  <c r="I83" i="1"/>
  <c r="I82" i="1"/>
  <c r="G75" i="1"/>
  <c r="G76" i="1" s="1"/>
  <c r="E75" i="1"/>
  <c r="C75" i="1"/>
  <c r="I74" i="1"/>
  <c r="I73" i="1"/>
  <c r="I75" i="1" s="1"/>
  <c r="G71" i="1"/>
  <c r="E71" i="1"/>
  <c r="E76" i="1" s="1"/>
  <c r="C71" i="1"/>
  <c r="C76" i="1" s="1"/>
  <c r="I70" i="1"/>
  <c r="I69" i="1"/>
  <c r="I71" i="1" s="1"/>
  <c r="G52" i="1"/>
  <c r="I52" i="1" s="1"/>
  <c r="E52" i="1"/>
  <c r="C52" i="1"/>
  <c r="C53" i="1" s="1"/>
  <c r="I51" i="1"/>
  <c r="I50" i="1"/>
  <c r="G48" i="1"/>
  <c r="E48" i="1"/>
  <c r="E53" i="1" s="1"/>
  <c r="E26" i="1" s="1"/>
  <c r="I46" i="1"/>
  <c r="I45" i="1"/>
  <c r="I48" i="1" s="1"/>
  <c r="H40" i="1"/>
  <c r="C40" i="1"/>
  <c r="C25" i="1" s="1"/>
  <c r="C28" i="1" s="1"/>
  <c r="G39" i="1"/>
  <c r="G40" i="1" s="1"/>
  <c r="C27" i="1" s="1"/>
  <c r="E38" i="1"/>
  <c r="E39" i="1" s="1"/>
  <c r="I39" i="1" s="1"/>
  <c r="I37" i="1"/>
  <c r="G35" i="1"/>
  <c r="E35" i="1"/>
  <c r="E40" i="1" s="1"/>
  <c r="C26" i="1" s="1"/>
  <c r="I34" i="1"/>
  <c r="I33" i="1"/>
  <c r="I35" i="1" s="1"/>
  <c r="I40" i="1" s="1"/>
  <c r="E18" i="1"/>
  <c r="C17" i="1"/>
  <c r="C18" i="1" s="1"/>
  <c r="C15" i="1"/>
  <c r="E7" i="1"/>
  <c r="C7" i="1"/>
  <c r="E25" i="1" l="1"/>
  <c r="C212" i="1"/>
  <c r="C285" i="1" s="1"/>
  <c r="C287" i="1" s="1"/>
  <c r="I76" i="1"/>
  <c r="E285" i="1"/>
  <c r="E287" i="1" s="1"/>
  <c r="G53" i="1"/>
  <c r="E27" i="1" s="1"/>
  <c r="I38" i="1"/>
  <c r="E88" i="1"/>
  <c r="E89" i="1" s="1"/>
  <c r="C211" i="1"/>
  <c r="I53" i="1" l="1"/>
  <c r="C219" i="1"/>
  <c r="C217" i="1"/>
  <c r="C222" i="1" s="1"/>
  <c r="E28" i="1"/>
</calcChain>
</file>

<file path=xl/sharedStrings.xml><?xml version="1.0" encoding="utf-8"?>
<sst xmlns="http://schemas.openxmlformats.org/spreadsheetml/2006/main" count="258" uniqueCount="207">
  <si>
    <t>Nota #7 Efectivo y equivalentes de efectivo.</t>
  </si>
  <si>
    <t>Un detalle del efectivo y equivalente de efectivo al 31 de diciembre del 2022 y 2021 es como sigue:</t>
  </si>
  <si>
    <t xml:space="preserve">                    Descripción                                                                                   </t>
  </si>
  <si>
    <t>Sub cuenta Unica del tesoro 0100206000</t>
  </si>
  <si>
    <t>Sub cuenta Unica del tesoro 7267001001</t>
  </si>
  <si>
    <t>Nota #8  Inventario</t>
  </si>
  <si>
    <t>Un detalle de las cuenta de inventario al 31 de diciembre del 2022 y 2021, es como sigue:</t>
  </si>
  <si>
    <t>Balance Inicial (Materiales y suministros) consumo</t>
  </si>
  <si>
    <t xml:space="preserve">Mas:compra </t>
  </si>
  <si>
    <t>Consumo</t>
  </si>
  <si>
    <t>Inventario final</t>
  </si>
  <si>
    <t>Nota #9  Pagos Anticipados</t>
  </si>
  <si>
    <t>Un detalle de los pagos anticipados al 31 de diciembre del 2022 y 2021, es como sigue:</t>
  </si>
  <si>
    <t>Depositos y  Fianzas</t>
  </si>
  <si>
    <t>Seguro Bienes Muebles</t>
  </si>
  <si>
    <t>Licencias Informaticas</t>
  </si>
  <si>
    <t>Total</t>
  </si>
  <si>
    <t>Fianzas  y depositos</t>
  </si>
  <si>
    <t>Seguros de bienes muebles</t>
  </si>
  <si>
    <t>Licencias de Informatica</t>
  </si>
  <si>
    <t>Costos:</t>
  </si>
  <si>
    <t>Costos de adquisicion</t>
  </si>
  <si>
    <t>Adiciones</t>
  </si>
  <si>
    <t>-</t>
  </si>
  <si>
    <t>Saldo final periodo</t>
  </si>
  <si>
    <t>Depreciacion acumulada al inicio del periodo</t>
  </si>
  <si>
    <t>Cargo del periodo</t>
  </si>
  <si>
    <t>Saldo final del periodo</t>
  </si>
  <si>
    <t>Pagos Anticipado netos</t>
  </si>
  <si>
    <t>Seguros de Bienes muebles</t>
  </si>
  <si>
    <t>Nota #10 Propiedad planta y equipo</t>
  </si>
  <si>
    <t>Un detalle de los activos fijos al 31 de diciembre del 2022 y 2021 es como sigue:</t>
  </si>
  <si>
    <t>Maquinarias y Equipos</t>
  </si>
  <si>
    <t>Mob. Y equipos de ofic.</t>
  </si>
  <si>
    <t>Equipos Transp. Y Otros</t>
  </si>
  <si>
    <t>Costos de Adquisicion 2021</t>
  </si>
  <si>
    <t>Saldo al final del periodo</t>
  </si>
  <si>
    <t>Dep. Acum. Al inicio del periodo</t>
  </si>
  <si>
    <t>Prop. Planta y equipos netos 2022</t>
  </si>
  <si>
    <t>Costos de Adquisicion 2020</t>
  </si>
  <si>
    <t>Prop. Plata y equipos netos 2021</t>
  </si>
  <si>
    <t>Nota: la diferencia existente entre el reporte del SIAB y lo presentado en los Estados Financieros se debe a Activos fijos sin registrar por valor  $1,3166,938.19</t>
  </si>
  <si>
    <t>Nota #11 Activos Intangibles</t>
  </si>
  <si>
    <t>Un detalle de las partidas de activos intangibles al 31 de diciembre de 2022 y 2021 es como sigue:</t>
  </si>
  <si>
    <t>Costo de Adquisicion Bienes Intagibles(Programas de Software)</t>
  </si>
  <si>
    <t xml:space="preserve">Adiciones </t>
  </si>
  <si>
    <t>Saldo al final del Periodo</t>
  </si>
  <si>
    <t xml:space="preserve">Depreciación Acumulada al inicio del Periodo </t>
  </si>
  <si>
    <t>Cargo depreciación del Periodo</t>
  </si>
  <si>
    <t xml:space="preserve">Saldo al final del Periodo </t>
  </si>
  <si>
    <t xml:space="preserve">Activos Intagibles </t>
  </si>
  <si>
    <t xml:space="preserve">Nota: la diferencia existente entre el reporte del SIAB y lo presentado en los Estados Financieros se debe a registros de licencias de informatica por valor de $388,334.43 que no han sido descargada del sistema, correspondiente a años anteriores. </t>
  </si>
  <si>
    <t xml:space="preserve">Nota#  12 Patrimonio Institucional </t>
  </si>
  <si>
    <t>Un detalle de las partidas del patrimonio institucional al 31 de diciembre de 2022 y 2021 es como sigue:</t>
  </si>
  <si>
    <t>Resultado Positivo (Ahorro) Negativo (Desahorro)</t>
  </si>
  <si>
    <t>Resultados Acumulados</t>
  </si>
  <si>
    <t>Ajuste al patrimonio</t>
  </si>
  <si>
    <t xml:space="preserve">Nota# 13  Ingresos </t>
  </si>
  <si>
    <t>Un detalle de las partidas de ingresos al 31 de diciembre 2022 y 2021 es como sigue:</t>
  </si>
  <si>
    <t>Transferencias Corrientes del  Gobierno Central</t>
  </si>
  <si>
    <t>Tranferencias de Capital del Gobierno Central</t>
  </si>
  <si>
    <t>Nota: La transferencia de $2,095,076.83, correspondiente al 2021, pero su fecha de imputacion fue de 05/01/2022, por lo que se registro su ingreso en el 2022.</t>
  </si>
  <si>
    <t xml:space="preserve"> Nota # 14 Sueldos, Salarios y beneficios a empleados</t>
  </si>
  <si>
    <t>Un detalle de las cuentas sueldos, salarios, beneficios a empleados al 31 de diciembre 2022 y 2021 es como sigue:</t>
  </si>
  <si>
    <t xml:space="preserve">Sueldos Fijos                                                                                                 </t>
  </si>
  <si>
    <t>Sueldo al personal contratado</t>
  </si>
  <si>
    <t>Compensacion por Servicios de Seguridad</t>
  </si>
  <si>
    <t>Contribuciones al seguro de salud</t>
  </si>
  <si>
    <t>Contribuciones al seguro de pensiones</t>
  </si>
  <si>
    <t>Contribuciones al seguro riesgos laborales</t>
  </si>
  <si>
    <t>Sueldo Anual No. 13</t>
  </si>
  <si>
    <t>Incentivo por Rendimiento Individual</t>
  </si>
  <si>
    <t>Compensación por cumplimiento de indicadores del MAP</t>
  </si>
  <si>
    <t>Gratificaciones por pasantia</t>
  </si>
  <si>
    <t>Prestación laboral por desvinculación</t>
  </si>
  <si>
    <t xml:space="preserve">Vacaciones                                                                                               </t>
  </si>
  <si>
    <t>Becas Nacionales a Empleados</t>
  </si>
  <si>
    <t>Seguro de personas</t>
  </si>
  <si>
    <t xml:space="preserve"> Nota # 15 Subvenciones y otros pagos de Transferias </t>
  </si>
  <si>
    <t>Nota# 16 Suministro y materiales para consumo</t>
  </si>
  <si>
    <t>Un detalle de los gastos de suministro y materiales para consumo al  31 de diciembre 2022 y 2021 es como sigue:</t>
  </si>
  <si>
    <t>Alimentos y bebidas</t>
  </si>
  <si>
    <t>Prenda de Vestir</t>
  </si>
  <si>
    <t>Papel de Escritorio</t>
  </si>
  <si>
    <t>Productos de papel y cartón</t>
  </si>
  <si>
    <t>Producto de Artes Graficas</t>
  </si>
  <si>
    <t>Productos de cemento, cal, asbesto, yeso y arcilla</t>
  </si>
  <si>
    <t>Herramientas menores</t>
  </si>
  <si>
    <t>Combustible y lubricantes</t>
  </si>
  <si>
    <t>Pinturas, lacas, barnices, diluyentes y absorbentes para pinturas</t>
  </si>
  <si>
    <t>Otros productos quimicos y conexos</t>
  </si>
  <si>
    <t>Útiles y materiales de limpieza e higiene</t>
  </si>
  <si>
    <t>Útiles de escritorio e informática</t>
  </si>
  <si>
    <t>Útiles de cocina y comedor</t>
  </si>
  <si>
    <t>Productos eléctricos afines</t>
  </si>
  <si>
    <t>Otros Repuestos y accesorios menores</t>
  </si>
  <si>
    <t>Accesorios</t>
  </si>
  <si>
    <t xml:space="preserve">Productos y útiles diversos </t>
  </si>
  <si>
    <t>Sub Total</t>
  </si>
  <si>
    <t xml:space="preserve"> Inventario Consumido</t>
  </si>
  <si>
    <t>Nota:</t>
  </si>
  <si>
    <t>Inventario Cosumido</t>
  </si>
  <si>
    <t xml:space="preserve">Nota# 17 Gastos de depreciación y amortización </t>
  </si>
  <si>
    <t>Un detalle de los gastos de depreciación y amortización al  31 de diciembre 2022 y 2021 es como sigue:</t>
  </si>
  <si>
    <t>Depreciacion maquinarias y equipos</t>
  </si>
  <si>
    <t>Depreciacion mobiliario y equipo de oficina</t>
  </si>
  <si>
    <t>Depreciacion equipos de transporte y otros</t>
  </si>
  <si>
    <t>Amortización Bienes Intangibles</t>
  </si>
  <si>
    <t xml:space="preserve">Nota# 18 Otros gastos </t>
  </si>
  <si>
    <t>Un detalle de otros gastos  al  31 de diciembre de 2022 y 2021 es como sigue:</t>
  </si>
  <si>
    <t>Teléfonos local</t>
  </si>
  <si>
    <t>Servicio de internet y television</t>
  </si>
  <si>
    <t>Energía eléctrica</t>
  </si>
  <si>
    <t>Publicidad y propaganda</t>
  </si>
  <si>
    <t>Impresión, Encuadernacion y rotulacion</t>
  </si>
  <si>
    <t>Viáticos dentro del país</t>
  </si>
  <si>
    <t>Alquileres y renta de edificio</t>
  </si>
  <si>
    <t>Alquiler y renta de equipos</t>
  </si>
  <si>
    <t>Seguro de bienes muebles</t>
  </si>
  <si>
    <t>Licencias informáticas</t>
  </si>
  <si>
    <t>Reparaciones y mantenimientos menores en edificaciones</t>
  </si>
  <si>
    <t>Mant. y Rep., Servicios de pintura y sus derivados</t>
  </si>
  <si>
    <t>Mant. y Rep. Eq. De Tracción y Elevación</t>
  </si>
  <si>
    <t>Fumigación</t>
  </si>
  <si>
    <t>Eventos Generales</t>
  </si>
  <si>
    <t>Servicios Jurídico</t>
  </si>
  <si>
    <t>Servicios capacitación</t>
  </si>
  <si>
    <t>Servicios Profesionales</t>
  </si>
  <si>
    <t>Servicios de alimentación</t>
  </si>
  <si>
    <t>Impuestos</t>
  </si>
  <si>
    <t>Total Gastos</t>
  </si>
  <si>
    <r>
      <t>INSTITUTO GEOGRÁFICO NACIONAL</t>
    </r>
    <r>
      <rPr>
        <sz val="11"/>
        <color rgb="FF000000"/>
        <rFont val="Times New Roman"/>
        <family val="1"/>
      </rPr>
      <t> </t>
    </r>
  </si>
  <si>
    <r>
      <t>“José Joaquín Hungría Morell”</t>
    </r>
    <r>
      <rPr>
        <sz val="11"/>
        <color rgb="FF000000"/>
        <rFont val="Times New Roman"/>
        <family val="1"/>
      </rPr>
      <t> </t>
    </r>
  </si>
  <si>
    <t>Notas Estados Financieros Cierre Fiscal diciembre 2022-2021</t>
  </si>
  <si>
    <t>NOTA 1: Entidad Económica</t>
  </si>
  <si>
    <t>El Instituto Geográfico Nacional José Joaquín Hungría Morell (IGN-JJHM), se crea mediante la Ley 208-14, d/f 30 de junio 2014, como un organismo público descentralizado, con autonomía administrativa, técnica, económica y financiera, con personalidad jurídica propia y con plena capacidad de obrar para cumplir sus obligaciones, iniciando sus operaciones en enero 2016. </t>
  </si>
  <si>
    <t>Está adscrito al Ministerio de Economía Planificación y Desarrollo, quien ejercerá sobre ésta la potestad de tutela, a los fines de verificar que su funcionamiento se ajuste con las disposiciones legales establecidas.  </t>
  </si>
  <si>
    <t>El Instituto Geográfico Nacional José Joaquín Hungría Morell (IGN-JJHM), es el órgano del Estado dominicano, responsable de la formulación de las políticas y las acciones que de ellas se deriven en las áreas de Geografía, Cartografía y Geodesia y sus aplicaciones, así como de la planificación, organización, dirección, coordinación, ejecución, aprobación y control de las actividades encaminadas a la elaboración de la cartografía nacional y del archivo de datos geográficos del país.  </t>
  </si>
  <si>
    <t>Además, realiza el Levantamiento Cartográfico por métodos convencionales y aquellos que surgieren producto de los avances tecnológicos, relacionados con estudios de las Ciencias Geográficas y que el país requiere para su desarrollo sostenible. </t>
  </si>
  <si>
    <t>La Cartografía concerniente a la seguridad del país y que cuya información responda a fines estratégicos militares del estado dominicano corresponde al Ministerio de las Fuerzas Armadas.</t>
  </si>
  <si>
    <t>Funciones del Instituto Geográfico Nacional José Joaquín Hungría Morell (IGN-JJHM): </t>
  </si>
  <si>
    <t>1) Establecer políticas generales tendentes al fortalecimiento, protección y desarrollo en las áreas de Geografía, Cartografía y Geodesia.  </t>
  </si>
  <si>
    <t>2) Organizar las actividades encaminadas al perfeccionamiento y fortalecimiento del Sistema Geodésico Nacional.  </t>
  </si>
  <si>
    <t>3) Promover por métodos convencionales, relaciones con organismos oficiales y privados, asesorías técnicas, investigaciones nacionales y extranjeras, especialización promocional, educación, y la integración de la sociedad al conocimiento y cuidado en los campos de su actividad.</t>
  </si>
  <si>
    <t>4) Apoyar a organismos en las tomas de decisiones sobre el área de su competencia. </t>
  </si>
  <si>
    <t>5) Regular todo lo relativo a la preparación, edición y emisión de la Cartografía Nacional y del Archivo de Datos Geográficos del país.  </t>
  </si>
  <si>
    <t>6) Cumplir cualquier otra función que le sea atribuida en el marco de las leyes y el reglamento de aplicación.  </t>
  </si>
  <si>
    <r>
      <t>Ubicación Geográfica</t>
    </r>
    <r>
      <rPr>
        <b/>
        <sz val="11"/>
        <rFont val="Times New Roman"/>
        <family val="1"/>
      </rPr>
      <t> </t>
    </r>
  </si>
  <si>
    <t>El Instituto Geográfico Nacional José Joaquín Hungría Morell (IGN-JJHM) está ubicado en la Calle Jonás Salk esq.  Benigno Filomeno de Rojas, No. 101, Zona Universitaria, Santo Domingo, República Dominicana. </t>
  </si>
  <si>
    <r>
      <t>Funcionarios que lo integran</t>
    </r>
    <r>
      <rPr>
        <sz val="11"/>
        <rFont val="Times New Roman"/>
        <family val="1"/>
      </rPr>
      <t> </t>
    </r>
  </si>
  <si>
    <t>Bolívar Troncoso Morales              Director General </t>
  </si>
  <si>
    <t>María Lajara de Ruiz                      Encargada Administrativa Financiera </t>
  </si>
  <si>
    <t>Brenda Y. Matos De Ogando         Encargada De Contabilidad </t>
  </si>
  <si>
    <r>
      <t>Nota 2. Base de preparación de los Estados Financieros</t>
    </r>
    <r>
      <rPr>
        <sz val="11"/>
        <color rgb="FF000000"/>
        <rFont val="Times New Roman"/>
        <family val="1"/>
      </rPr>
      <t> </t>
    </r>
  </si>
  <si>
    <t>La formulación de los Estados Financieros, de los cuales forman parte las presentes notas, se basan fundamentalmente, en la normativa contable emitida por la Dirección General de Contabilidad Gubernamental (DIGECOG) y hasta donde es posible su aplicación, en las Normas Internacionales de Contabilidad para el Sector Público (NICSP). </t>
  </si>
  <si>
    <t>Los Estados Financieros están elaborados de conformidad con la ley 126-01, su Reglamento de Aplicación y las Normas de Corte semestral, emitidas por DIGECOG para el periodo 2022. </t>
  </si>
  <si>
    <t>El método utilizado para la presentación, de los Estados financieros es sobre la base de acumulación o devengo, conforme a las estipulaciones de las NICSP 24. </t>
  </si>
  <si>
    <t>Esta institución presenta su presupuesto aprobado según la base contable de efectivo, siguiendo una clasificación de pago por objeto. El presupuesto aprobado cubre el periodo que va desde el 1 de enero al 31 de diciembre 2022-2021. Y es incluido como información suplementaria en los Estados Financieros y sus notas.  </t>
  </si>
  <si>
    <t>  </t>
  </si>
  <si>
    <r>
      <t>Nota 3. Moneda Funcional y de Presentación</t>
    </r>
    <r>
      <rPr>
        <sz val="11"/>
        <color rgb="FF000000"/>
        <rFont val="Times New Roman"/>
        <family val="1"/>
      </rPr>
      <t>. </t>
    </r>
  </si>
  <si>
    <t>La moneda funcional de la Entidad es peso dominicano (RD$) es la moneda de curso legal de la Republica Dominicana, por lo que todas las cifras presentadas en los estados financieros presentados están expresadas en dicha moneda. </t>
  </si>
  <si>
    <r>
      <t>Nota 4. Uso estimado y Juicio </t>
    </r>
    <r>
      <rPr>
        <sz val="11"/>
        <color rgb="FF000000"/>
        <rFont val="Times New Roman"/>
        <family val="1"/>
      </rPr>
      <t> </t>
    </r>
  </si>
  <si>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</si>
  <si>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 </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</si>
  <si>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</si>
  <si>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 </t>
  </si>
  <si>
    <t>Cuando se mide el valor razonable de un activo o pasivo, Instituto Geográfico Nacional José Joaquín Hungría Morell (IGN-JJHM), utiliza, siempre que sea posible, precios cotizados en un mercado activo.  </t>
  </si>
  <si>
    <t>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</si>
  <si>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 </t>
  </si>
  <si>
    <t>Nivel 1: Precios cotizados (no-ajustados) en mercados activos para activos o pasivos idénticos. </t>
  </si>
  <si>
    <t>Nivel 2: Datos diferentes de los precios cotizados incluidos en el Nivel 1, que sean observables para el activo o pasivo, ya sea directa (precios) o indirectamente (derivados de los precios). </t>
  </si>
  <si>
    <t>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</si>
  <si>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t>
  </si>
  <si>
    <t>Instituto Geográfico Nacional José Joaquín Hungría Morell (IGN-JJHM), reconoce las transferencias entre los niveles de la jerarquía del valor razonable al final del período sobre el que se informa durante el que ocurrió el cambio. </t>
  </si>
  <si>
    <r>
      <t>Nota 5. Base de medición</t>
    </r>
    <r>
      <rPr>
        <sz val="11"/>
        <color rgb="FF000000"/>
        <rFont val="Times New Roman"/>
        <family val="1"/>
      </rPr>
      <t> </t>
    </r>
  </si>
  <si>
    <t>Estos estados financieros han sido preparados sobre la base del costo histórico. </t>
  </si>
  <si>
    <r>
      <t>Nota 6. Resumen de políticas contables significativas</t>
    </r>
    <r>
      <rPr>
        <sz val="11"/>
        <color rgb="FF000000"/>
        <rFont val="Times New Roman"/>
        <family val="1"/>
      </rPr>
      <t> </t>
    </r>
  </si>
  <si>
    <t>Aquí se detalla todo lo relacionado con las principales políticas contables significativas, aplicadas consistentemente a los períodos sobre los que se informa. </t>
  </si>
  <si>
    <t>Las informaciones para la elaboración de dichos estados fueron extraídas y validada de los Sistema de Administración de Bienes (SIAB) y el SIGEF. </t>
  </si>
  <si>
    <r>
      <t>Cuentas por cobrar y por pagar</t>
    </r>
    <r>
      <rPr>
        <sz val="11"/>
        <color rgb="FF000000"/>
        <rFont val="Times New Roman"/>
        <family val="1"/>
      </rPr>
      <t> </t>
    </r>
  </si>
  <si>
    <t>Los pasivos son reconocidos cuando se ha recibido el bien o servicio que los genera, independiente del momento en el que se realiza el pago. </t>
  </si>
  <si>
    <t>Los pasivos son dados de baja cuando los compromisos son saldados o expira el compromiso. </t>
  </si>
  <si>
    <r>
      <t>Mobiliarios y equipos</t>
    </r>
    <r>
      <rPr>
        <sz val="11"/>
        <rFont val="Times New Roman"/>
        <family val="1"/>
      </rPr>
      <t> </t>
    </r>
  </si>
  <si>
    <r>
      <t>Reconocimiento y medición</t>
    </r>
    <r>
      <rPr>
        <sz val="11"/>
        <rFont val="Times New Roman"/>
        <family val="1"/>
      </rPr>
      <t> </t>
    </r>
  </si>
  <si>
    <t>Las partidas de mobiliarios y equipos son medidas al costo de adquisición menos la depreciación acumulada y pérdidas por deterioro. </t>
  </si>
  <si>
    <t>Si partes significativas de un elemento de mobiliarios y equipos tiene vida útil diferente, se contabiliza como elementos separados de mobiliarios y equipos. </t>
  </si>
  <si>
    <t>Cualquier ganancia o pérdida procedente de la disposición de un elemento de mobiliarios y equipos (calculada como la diferencia entre el valor obtenido de la disposición y el valor en libros del activo) se reconoce en resultados. </t>
  </si>
  <si>
    <r>
      <t>Costos posteriores</t>
    </r>
    <r>
      <rPr>
        <sz val="11"/>
        <color rgb="FF000000"/>
        <rFont val="Times New Roman"/>
        <family val="1"/>
      </rPr>
      <t> </t>
    </r>
  </si>
  <si>
    <t>Los desembolsos posteriores se capitalizan solo si es probable que el Instituto Geográfico Nacional José Joaquín Hungría Morell (IGN-JJHM), reciba los beneficios económicos futuros asociados con los costos. Las reparaciones y mantenimientos continuos se registran como gastos en resultados cuando se incurren.  </t>
  </si>
  <si>
    <r>
      <t>Depreciación</t>
    </r>
    <r>
      <rPr>
        <sz val="11"/>
        <color rgb="FF000000"/>
        <rFont val="Times New Roman"/>
        <family val="1"/>
      </rPr>
      <t> </t>
    </r>
  </si>
  <si>
    <t>La depreciación se calcula sobre el monto depreciable, que corresponde al costo de un activo u otro monto que se sustituye por el costo menos su valor residual. </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</si>
  <si>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 </t>
  </si>
  <si>
    <t>Los elementos de mobiliarios y equipos se deprecian desde la fecha en la que estén instalados y listos para su uso o en el caso de activos construidos internamente, desde la fecha que el activo esté completado y en condiciones de ser usado. </t>
  </si>
  <si>
    <t>El estimado de vidas útiles de los mobiliarios y equipos, es como sigue: </t>
  </si>
  <si>
    <r>
      <t>Tipo de activo</t>
    </r>
    <r>
      <rPr>
        <sz val="11"/>
        <rFont val="Times New Roman"/>
        <family val="1"/>
      </rPr>
      <t xml:space="preserve">                                Años de vida útil </t>
    </r>
  </si>
  <si>
    <t>Mobiliarios y equipos                              4-10 </t>
  </si>
  <si>
    <t>Los métodos de depreciación, las vidas útiles y los valores residuales son revisados anualmente y se ajustan si es necesario. </t>
  </si>
  <si>
    <r>
      <t>Otros activos</t>
    </r>
    <r>
      <rPr>
        <sz val="11"/>
        <color rgb="FF000000"/>
        <rFont val="Times New Roman"/>
        <family val="1"/>
      </rPr>
      <t> </t>
    </r>
  </si>
  <si>
    <t>Los otros activos adquiridos por Instituto Geográfico Nacional José Joaquín Hungría Morell (IGN-JJHM), son medidos al costo menos su amortización acumulada y las pérdidas acumuladas por deterioro. Estos corresponden a licencias, programas y software. </t>
  </si>
  <si>
    <r>
      <t>Desembolsos posteriores</t>
    </r>
    <r>
      <rPr>
        <sz val="11"/>
        <color rgb="FF000000"/>
        <rFont val="Times New Roman"/>
        <family val="1"/>
      </rPr>
      <t> </t>
    </r>
  </si>
  <si>
    <t>Los desembolsos posteriores son capitalizados solo cuando aumentan los beneficios económicos futuros incorporados en el activo específico relacionado con dichos desembolsos. </t>
  </si>
  <si>
    <t>Amortización</t>
  </si>
  <si>
    <t>La amortización se calcula sobre el monto depreciable, que corresponde al costo de un activo menos su valor residual. </t>
  </si>
  <si>
    <t>La amortización es reconocida en el resultado sobre la base del método de línea recta.  </t>
  </si>
  <si>
    <t>La vida útil estimada de las licencias, programas y software abarca un período de 5 a 10 años. </t>
  </si>
  <si>
    <t>El método de amortización, la vida útil y el valor residual son revisados anualmente, si existe evidencia de algún cambio y se ajustan, si es necesario. </t>
  </si>
  <si>
    <t>La información contable presentada se refiere a bienes, derechos y obligaciones que poseen valor económico, susceptibles de ser valuados objetivamente en términos monetarios.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</si>
</sst>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_-;\-* #,##0.00\ _€_-;_-* &quot;-&quot;??\ _€_-;_-@_-"/>
    <numFmt numFmtId="165" formatCode="_-* #,##0.00_-;\-* #,##0.00_-;_-* &quot;-&quot;??_-;_-@_-"/>
  </numFmts>
  <fonts count="15"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sz val="10"/>
      <name val="Times New Roman"/>
      <family val="1"/>
    </font>
    <font>
      <b/>
      <sz val="10"/>
      <name val="Times New Roman"/>
      <family val="1"/>
    </font>
    <font>
      <u/>
      <sz val="10"/>
      <color theme="1"/>
      <name val="Times New Roman"/>
      <family val="1"/>
    </font>
    <font>
      <sz val="10"/>
      <color rgb="FFFF0000"/>
      <name val="Times New Roman"/>
      <family val="1"/>
    </font>
    <font>
      <sz val="10"/>
      <color rgb="FF000000"/>
      <name val="Times New Roman"/>
      <family val="1"/>
    </font>
    <font>
      <b/>
      <sz val="10"/>
      <color rgb="FF000000"/>
      <name val="Times New Roman"/>
      <family val="1"/>
    </font>
    <font>
      <sz val="11"/>
      <color theme="1"/>
      <name val="Times New Roman"/>
      <family val="1"/>
    </font>
    <font>
      <b/>
      <sz val="11"/>
      <color rgb="FF000000"/>
      <name val="Times New Roman"/>
      <family val="1"/>
    </font>
    <font>
      <sz val="11"/>
      <color rgb="FF000000"/>
      <name val="Times New Roman"/>
      <family val="1"/>
    </font>
    <font>
      <b/>
      <sz val="11"/>
      <name val="Times New Roman"/>
      <family val="1"/>
    </font>
    <font>
      <sz val="1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164" fontId="1" fillId="0" borderId="0" applyFont="0" applyFill="0" applyBorder="0" applyAlignment="0" applyProtection="0"/>
  </cellStyleXfs>
  <cellXfs count="156">
    <xf numFmtId="0" fontId="0" fillId="0" borderId="0" xfId="0"/>
    <xf numFmtId="0" fontId="2" fillId="0" borderId="0" xfId="0" applyFont="1"/>
    <xf numFmtId="0" fontId="2" fillId="2" borderId="0" xfId="0" applyFont="1" applyFill="1" applyAlignment="1"/>
    <xf numFmtId="0" fontId="2" fillId="2" borderId="0" xfId="0" applyFont="1" applyFill="1"/>
    <xf numFmtId="0" fontId="3" fillId="0" borderId="0" xfId="0" applyFont="1"/>
    <xf numFmtId="164" fontId="3" fillId="0" borderId="0" xfId="1" applyFont="1"/>
    <xf numFmtId="4" fontId="0" fillId="0" borderId="0" xfId="0" applyNumberFormat="1"/>
    <xf numFmtId="0" fontId="3"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164" fontId="3" fillId="0" borderId="0" xfId="1" applyFont="1" applyFill="1"/>
    <xf numFmtId="0" fontId="3" fillId="0" borderId="0" xfId="0" applyFont="1" applyBorder="1"/>
    <xf numFmtId="164" fontId="4" fillId="0" borderId="0" xfId="1" applyFont="1" applyBorder="1" applyAlignment="1">
      <alignment horizontal="right"/>
    </xf>
    <xf numFmtId="164" fontId="3" fillId="0" borderId="0" xfId="1" applyFont="1" applyBorder="1" applyAlignment="1">
      <alignment horizontal="right"/>
    </xf>
    <xf numFmtId="164" fontId="2" fillId="0" borderId="0" xfId="1" applyFont="1" applyBorder="1" applyAlignment="1">
      <alignment horizontal="right"/>
    </xf>
    <xf numFmtId="164" fontId="2" fillId="0" borderId="0" xfId="0" applyNumberFormat="1" applyFont="1" applyBorder="1" applyAlignment="1">
      <alignment horizontal="right"/>
    </xf>
    <xf numFmtId="3" fontId="3" fillId="0" borderId="0" xfId="0" applyNumberFormat="1" applyFont="1"/>
    <xf numFmtId="164" fontId="2" fillId="0" borderId="1" xfId="1" applyFont="1" applyFill="1" applyBorder="1" applyAlignment="1">
      <alignment horizontal="right"/>
    </xf>
    <xf numFmtId="164" fontId="2" fillId="0" borderId="0" xfId="1" applyFont="1" applyFill="1" applyBorder="1" applyAlignment="1">
      <alignment horizontal="right"/>
    </xf>
    <xf numFmtId="0" fontId="3" fillId="0" borderId="0" xfId="0" applyFont="1" applyFill="1" applyBorder="1"/>
    <xf numFmtId="164" fontId="2" fillId="0" borderId="0" xfId="0" applyNumberFormat="1" applyFont="1" applyFill="1" applyBorder="1" applyAlignment="1">
      <alignment horizontal="right"/>
    </xf>
    <xf numFmtId="43" fontId="3" fillId="0" borderId="0" xfId="0" applyNumberFormat="1" applyFont="1"/>
    <xf numFmtId="0" fontId="3" fillId="2" borderId="0" xfId="0" applyFont="1" applyFill="1"/>
    <xf numFmtId="0" fontId="3" fillId="0" borderId="0" xfId="0" applyFont="1" applyFill="1" applyAlignment="1">
      <alignment wrapText="1"/>
    </xf>
    <xf numFmtId="164" fontId="4" fillId="0" borderId="0" xfId="1" applyFont="1" applyFill="1" applyBorder="1"/>
    <xf numFmtId="164" fontId="3" fillId="0" borderId="0" xfId="1" applyFont="1" applyBorder="1"/>
    <xf numFmtId="164" fontId="5" fillId="0" borderId="1" xfId="0" applyNumberFormat="1" applyFont="1" applyFill="1" applyBorder="1" applyAlignment="1">
      <alignment horizontal="right"/>
    </xf>
    <xf numFmtId="164" fontId="2" fillId="0" borderId="1" xfId="0" applyNumberFormat="1" applyFont="1" applyFill="1" applyBorder="1" applyAlignment="1">
      <alignment horizontal="right"/>
    </xf>
    <xf numFmtId="164" fontId="5" fillId="0" borderId="0" xfId="0" applyNumberFormat="1" applyFont="1" applyFill="1" applyBorder="1" applyAlignment="1">
      <alignment horizontal="right"/>
    </xf>
    <xf numFmtId="0" fontId="5" fillId="0" borderId="0" xfId="0" applyFont="1" applyFill="1" applyBorder="1" applyAlignment="1">
      <alignment horizontal="center"/>
    </xf>
    <xf numFmtId="164" fontId="4" fillId="0" borderId="2" xfId="1" applyFont="1" applyBorder="1" applyAlignment="1">
      <alignment horizontal="right"/>
    </xf>
    <xf numFmtId="0" fontId="2" fillId="0" borderId="0" xfId="0" applyFont="1" applyBorder="1"/>
    <xf numFmtId="0" fontId="2" fillId="0" borderId="3" xfId="0" applyFont="1" applyBorder="1" applyAlignment="1">
      <alignment horizontal="center" vertical="center"/>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shrinkToFit="1"/>
    </xf>
    <xf numFmtId="0" fontId="3" fillId="0" borderId="0" xfId="0" applyFont="1" applyBorder="1" applyAlignment="1">
      <alignment vertical="center"/>
    </xf>
    <xf numFmtId="0" fontId="6" fillId="0" borderId="0" xfId="0" applyFont="1" applyBorder="1" applyAlignment="1">
      <alignment vertical="center"/>
    </xf>
    <xf numFmtId="39" fontId="3" fillId="0" borderId="0" xfId="0" applyNumberFormat="1" applyFont="1" applyBorder="1" applyAlignment="1">
      <alignment vertical="center"/>
    </xf>
    <xf numFmtId="164" fontId="4" fillId="0" borderId="0" xfId="1" applyFont="1" applyBorder="1" applyAlignment="1">
      <alignment vertical="center"/>
    </xf>
    <xf numFmtId="39" fontId="4" fillId="0" borderId="0" xfId="0" applyNumberFormat="1" applyFont="1" applyBorder="1" applyAlignment="1">
      <alignment vertical="center"/>
    </xf>
    <xf numFmtId="164" fontId="4" fillId="0" borderId="0" xfId="1" applyFont="1" applyBorder="1" applyAlignment="1">
      <alignment horizontal="center" vertical="center"/>
    </xf>
    <xf numFmtId="0" fontId="4" fillId="0" borderId="0" xfId="0" applyFont="1" applyBorder="1" applyAlignment="1">
      <alignment horizontal="center" vertical="center"/>
    </xf>
    <xf numFmtId="164" fontId="5" fillId="0" borderId="0" xfId="1" applyFont="1" applyBorder="1" applyAlignment="1">
      <alignment vertical="center"/>
    </xf>
    <xf numFmtId="39" fontId="5" fillId="0" borderId="0" xfId="0" applyNumberFormat="1" applyFont="1" applyBorder="1" applyAlignment="1">
      <alignment vertical="center"/>
    </xf>
    <xf numFmtId="0" fontId="3" fillId="0" borderId="0" xfId="0" applyFont="1" applyFill="1" applyBorder="1" applyAlignment="1">
      <alignment horizontal="left" vertical="center" wrapText="1"/>
    </xf>
    <xf numFmtId="164" fontId="4" fillId="0" borderId="0" xfId="1" applyFont="1" applyFill="1" applyBorder="1" applyAlignment="1">
      <alignment vertical="center"/>
    </xf>
    <xf numFmtId="39" fontId="4" fillId="0" borderId="0" xfId="0" applyNumberFormat="1" applyFont="1" applyFill="1" applyBorder="1" applyAlignment="1">
      <alignment vertical="center"/>
    </xf>
    <xf numFmtId="39" fontId="4" fillId="0" borderId="0" xfId="0" applyNumberFormat="1" applyFont="1" applyFill="1" applyBorder="1" applyAlignment="1">
      <alignment horizontal="right" vertical="center" wrapText="1" shrinkToFit="1"/>
    </xf>
    <xf numFmtId="39" fontId="4" fillId="0" borderId="0" xfId="0" applyNumberFormat="1" applyFont="1" applyBorder="1" applyAlignment="1">
      <alignment horizontal="right" vertical="center" wrapText="1" shrinkToFit="1"/>
    </xf>
    <xf numFmtId="39" fontId="2" fillId="0" borderId="4" xfId="0" applyNumberFormat="1" applyFont="1" applyBorder="1" applyAlignment="1">
      <alignment vertical="center"/>
    </xf>
    <xf numFmtId="39" fontId="2" fillId="0" borderId="0" xfId="0" applyNumberFormat="1" applyFont="1" applyBorder="1" applyAlignment="1">
      <alignment vertical="center"/>
    </xf>
    <xf numFmtId="39" fontId="2" fillId="0" borderId="4" xfId="0" applyNumberFormat="1" applyFont="1" applyFill="1" applyBorder="1" applyAlignment="1">
      <alignment vertical="center"/>
    </xf>
    <xf numFmtId="164" fontId="2" fillId="0" borderId="0" xfId="1" applyFont="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shrinkToFit="1"/>
    </xf>
    <xf numFmtId="0" fontId="3" fillId="0" borderId="0" xfId="0" applyFont="1" applyFill="1" applyBorder="1" applyAlignment="1">
      <alignment vertical="center"/>
    </xf>
    <xf numFmtId="164" fontId="2" fillId="0" borderId="0" xfId="1" applyFont="1" applyFill="1" applyBorder="1" applyAlignment="1">
      <alignment vertical="center"/>
    </xf>
    <xf numFmtId="39" fontId="2" fillId="0" borderId="0" xfId="0" applyNumberFormat="1" applyFont="1" applyFill="1" applyBorder="1" applyAlignment="1">
      <alignment vertical="center"/>
    </xf>
    <xf numFmtId="164" fontId="3" fillId="0" borderId="0" xfId="1" applyFont="1" applyFill="1" applyBorder="1" applyAlignment="1">
      <alignment vertical="center"/>
    </xf>
    <xf numFmtId="164" fontId="3" fillId="0" borderId="0" xfId="1" applyFont="1" applyFill="1" applyBorder="1" applyAlignment="1">
      <alignment horizontal="center" vertical="center"/>
    </xf>
    <xf numFmtId="164" fontId="2" fillId="0" borderId="4" xfId="1" applyFont="1" applyFill="1" applyBorder="1" applyAlignment="1">
      <alignment vertical="center"/>
    </xf>
    <xf numFmtId="164" fontId="2" fillId="0" borderId="0" xfId="1" applyFont="1" applyFill="1" applyBorder="1" applyAlignment="1">
      <alignment horizontal="center" vertical="center"/>
    </xf>
    <xf numFmtId="164" fontId="3" fillId="0" borderId="0" xfId="1" applyFont="1" applyFill="1" applyBorder="1" applyAlignment="1">
      <alignment horizontal="left" vertical="center"/>
    </xf>
    <xf numFmtId="39" fontId="3" fillId="0" borderId="0" xfId="0" applyNumberFormat="1" applyFont="1" applyFill="1" applyBorder="1" applyAlignment="1">
      <alignment vertical="center"/>
    </xf>
    <xf numFmtId="164" fontId="3" fillId="0" borderId="0" xfId="0" applyNumberFormat="1" applyFont="1" applyFill="1" applyBorder="1"/>
    <xf numFmtId="0" fontId="2" fillId="0" borderId="0" xfId="0" applyFont="1" applyFill="1" applyBorder="1" applyAlignment="1">
      <alignment horizontal="center" wrapText="1"/>
    </xf>
    <xf numFmtId="164" fontId="2" fillId="0" borderId="0" xfId="1" applyFont="1" applyFill="1" applyBorder="1" applyAlignment="1">
      <alignment horizontal="center" wrapText="1"/>
    </xf>
    <xf numFmtId="0" fontId="2" fillId="0" borderId="0" xfId="0" applyFont="1" applyFill="1" applyBorder="1" applyAlignment="1">
      <alignment horizontal="center" vertical="center"/>
    </xf>
    <xf numFmtId="0" fontId="4" fillId="0" borderId="0" xfId="0" applyFont="1" applyFill="1" applyBorder="1"/>
    <xf numFmtId="164" fontId="3" fillId="0" borderId="0" xfId="1" applyFont="1" applyFill="1" applyBorder="1" applyAlignment="1">
      <alignment horizontal="right"/>
    </xf>
    <xf numFmtId="164" fontId="3" fillId="0" borderId="2" xfId="1" applyFont="1" applyFill="1" applyBorder="1" applyAlignment="1">
      <alignment horizontal="right"/>
    </xf>
    <xf numFmtId="0" fontId="2" fillId="0" borderId="0" xfId="0" applyFont="1" applyFill="1" applyBorder="1"/>
    <xf numFmtId="164" fontId="2" fillId="0" borderId="4" xfId="1" applyFont="1" applyFill="1" applyBorder="1" applyAlignment="1">
      <alignment horizontal="right"/>
    </xf>
    <xf numFmtId="0" fontId="5" fillId="0" borderId="0" xfId="0" applyFont="1" applyFill="1" applyBorder="1"/>
    <xf numFmtId="0" fontId="4" fillId="3" borderId="0" xfId="0" applyFont="1" applyFill="1" applyBorder="1"/>
    <xf numFmtId="164" fontId="3" fillId="3" borderId="0" xfId="1" applyFont="1" applyFill="1" applyBorder="1" applyAlignment="1">
      <alignment horizontal="right"/>
    </xf>
    <xf numFmtId="0" fontId="3" fillId="3" borderId="0" xfId="0" applyFont="1" applyFill="1" applyBorder="1"/>
    <xf numFmtId="0" fontId="2" fillId="3" borderId="0" xfId="0" applyFont="1" applyFill="1" applyBorder="1"/>
    <xf numFmtId="164" fontId="2" fillId="3" borderId="4" xfId="1" applyFont="1" applyFill="1" applyBorder="1" applyAlignment="1">
      <alignment horizontal="right"/>
    </xf>
    <xf numFmtId="164" fontId="2" fillId="3" borderId="0" xfId="1" applyFont="1" applyFill="1" applyBorder="1" applyAlignment="1">
      <alignment horizontal="right"/>
    </xf>
    <xf numFmtId="0" fontId="2" fillId="0" borderId="0" xfId="0" applyFont="1" applyFill="1"/>
    <xf numFmtId="0" fontId="5" fillId="3" borderId="0" xfId="0" applyFont="1" applyFill="1" applyBorder="1"/>
    <xf numFmtId="164" fontId="2" fillId="3" borderId="1" xfId="1" applyFont="1" applyFill="1" applyBorder="1" applyAlignment="1">
      <alignment horizontal="right"/>
    </xf>
    <xf numFmtId="164" fontId="2" fillId="2" borderId="0" xfId="1" applyFont="1" applyFill="1" applyBorder="1" applyAlignment="1">
      <alignment horizontal="right"/>
    </xf>
    <xf numFmtId="0" fontId="2" fillId="3" borderId="0" xfId="0" applyFont="1" applyFill="1" applyAlignment="1">
      <alignment horizontal="center" vertical="center"/>
    </xf>
    <xf numFmtId="0" fontId="4" fillId="4" borderId="0" xfId="0" applyFont="1" applyFill="1" applyBorder="1" applyAlignment="1">
      <alignment horizontal="left" vertical="center" wrapText="1"/>
    </xf>
    <xf numFmtId="164" fontId="4" fillId="0" borderId="0" xfId="1" applyFont="1" applyFill="1"/>
    <xf numFmtId="0" fontId="4" fillId="0" borderId="0" xfId="0" applyFont="1" applyFill="1"/>
    <xf numFmtId="164" fontId="3" fillId="3" borderId="0" xfId="1" applyFont="1" applyFill="1"/>
    <xf numFmtId="164" fontId="3" fillId="3" borderId="0" xfId="1" applyFont="1" applyFill="1" applyBorder="1"/>
    <xf numFmtId="0" fontId="5" fillId="4" borderId="0" xfId="0" applyFont="1" applyFill="1" applyBorder="1" applyAlignment="1">
      <alignment horizontal="left" vertical="center" wrapText="1"/>
    </xf>
    <xf numFmtId="164" fontId="5" fillId="0" borderId="4" xfId="1" applyFont="1" applyFill="1" applyBorder="1"/>
    <xf numFmtId="164" fontId="3" fillId="3" borderId="4" xfId="1" applyFont="1" applyFill="1" applyBorder="1"/>
    <xf numFmtId="165" fontId="2" fillId="3" borderId="0" xfId="0" applyNumberFormat="1" applyFont="1" applyFill="1" applyBorder="1"/>
    <xf numFmtId="164" fontId="5" fillId="0" borderId="0" xfId="1" applyFont="1" applyFill="1" applyBorder="1"/>
    <xf numFmtId="164" fontId="2" fillId="3" borderId="0" xfId="1" applyFont="1" applyFill="1"/>
    <xf numFmtId="164" fontId="4" fillId="0" borderId="4" xfId="1" applyFont="1" applyFill="1" applyBorder="1"/>
    <xf numFmtId="0" fontId="5" fillId="3" borderId="0" xfId="0" applyFont="1" applyFill="1"/>
    <xf numFmtId="164" fontId="5" fillId="0" borderId="6" xfId="1" applyFont="1" applyFill="1" applyBorder="1"/>
    <xf numFmtId="164" fontId="2" fillId="3" borderId="1" xfId="1" applyFont="1" applyFill="1" applyBorder="1"/>
    <xf numFmtId="164" fontId="2" fillId="3" borderId="0" xfId="1" applyFont="1" applyFill="1" applyBorder="1"/>
    <xf numFmtId="164" fontId="3" fillId="2" borderId="0" xfId="1" applyFont="1" applyFill="1"/>
    <xf numFmtId="164" fontId="4" fillId="0" borderId="0" xfId="1" applyFont="1" applyFill="1" applyBorder="1" applyAlignment="1">
      <alignment horizontal="right"/>
    </xf>
    <xf numFmtId="164" fontId="3" fillId="0" borderId="0" xfId="0" applyNumberFormat="1" applyFont="1"/>
    <xf numFmtId="164" fontId="7" fillId="0" borderId="2" xfId="1" applyFont="1" applyFill="1" applyBorder="1" applyAlignment="1">
      <alignment horizontal="right"/>
    </xf>
    <xf numFmtId="164" fontId="3" fillId="0" borderId="2" xfId="1" applyFont="1" applyBorder="1" applyAlignment="1">
      <alignment horizontal="right"/>
    </xf>
    <xf numFmtId="0" fontId="3" fillId="0" borderId="0" xfId="0" applyFont="1" applyBorder="1" applyAlignment="1">
      <alignment horizontal="right"/>
    </xf>
    <xf numFmtId="164" fontId="3" fillId="0" borderId="0" xfId="1" applyFont="1" applyAlignment="1">
      <alignment horizontal="left" wrapText="1"/>
    </xf>
    <xf numFmtId="0" fontId="3" fillId="0" borderId="0" xfId="0" applyFont="1" applyBorder="1" applyAlignment="1">
      <alignment horizontal="left"/>
    </xf>
    <xf numFmtId="164" fontId="5" fillId="0" borderId="1" xfId="1" applyFont="1" applyFill="1" applyBorder="1" applyAlignment="1">
      <alignment horizontal="right"/>
    </xf>
    <xf numFmtId="43" fontId="3" fillId="0" borderId="0" xfId="0" applyNumberFormat="1" applyFont="1" applyBorder="1"/>
    <xf numFmtId="0" fontId="3" fillId="0" borderId="0" xfId="0" applyFont="1" applyAlignment="1">
      <alignment wrapText="1"/>
    </xf>
    <xf numFmtId="0" fontId="3" fillId="0" borderId="0" xfId="0" applyFont="1" applyBorder="1" applyAlignment="1">
      <alignment horizontal="left" wrapText="1"/>
    </xf>
    <xf numFmtId="0" fontId="3" fillId="3" borderId="0" xfId="0" applyFont="1" applyFill="1" applyBorder="1" applyAlignment="1">
      <alignment horizontal="left"/>
    </xf>
    <xf numFmtId="0" fontId="8" fillId="0" borderId="0" xfId="0" applyFont="1" applyAlignment="1">
      <alignment horizontal="left" vertical="center"/>
    </xf>
    <xf numFmtId="164" fontId="3" fillId="2" borderId="0" xfId="1" applyFont="1" applyFill="1" applyBorder="1" applyAlignment="1">
      <alignment horizontal="right"/>
    </xf>
    <xf numFmtId="43" fontId="3" fillId="2" borderId="0" xfId="0" applyNumberFormat="1" applyFont="1" applyFill="1"/>
    <xf numFmtId="164" fontId="8" fillId="0" borderId="0" xfId="1" applyFont="1" applyFill="1" applyBorder="1" applyAlignment="1">
      <alignment horizontal="center" vertical="center"/>
    </xf>
    <xf numFmtId="0" fontId="3" fillId="0" borderId="0" xfId="0" applyFont="1" applyAlignment="1">
      <alignment vertical="top" wrapText="1"/>
    </xf>
    <xf numFmtId="0" fontId="8" fillId="0" borderId="0" xfId="0" applyFont="1" applyBorder="1" applyAlignment="1">
      <alignment horizontal="justify" vertical="center"/>
    </xf>
    <xf numFmtId="164" fontId="3" fillId="0" borderId="0" xfId="1" applyFont="1" applyFill="1" applyBorder="1"/>
    <xf numFmtId="0" fontId="9" fillId="0" borderId="0" xfId="0" applyFont="1" applyBorder="1" applyAlignment="1">
      <alignment horizontal="justify" vertical="center"/>
    </xf>
    <xf numFmtId="164" fontId="2" fillId="0" borderId="4" xfId="1" applyFont="1" applyFill="1" applyBorder="1"/>
    <xf numFmtId="164" fontId="3" fillId="0" borderId="0" xfId="0" applyNumberFormat="1" applyFont="1" applyBorder="1"/>
    <xf numFmtId="164" fontId="2" fillId="0" borderId="4" xfId="0" applyNumberFormat="1" applyFont="1" applyBorder="1"/>
    <xf numFmtId="0" fontId="2" fillId="0" borderId="0" xfId="0" applyFont="1" applyFill="1" applyAlignment="1"/>
    <xf numFmtId="0" fontId="3" fillId="0" borderId="0" xfId="0" applyFont="1" applyFill="1" applyAlignment="1">
      <alignment horizontal="right"/>
    </xf>
    <xf numFmtId="0" fontId="3" fillId="0" borderId="0" xfId="0" applyFont="1" applyFill="1" applyAlignment="1">
      <alignment horizontal="left" vertical="top" wrapText="1"/>
    </xf>
    <xf numFmtId="0" fontId="8" fillId="0" borderId="0" xfId="0" applyFont="1" applyBorder="1" applyAlignment="1">
      <alignment horizontal="left" vertical="center"/>
    </xf>
    <xf numFmtId="164" fontId="3" fillId="0" borderId="0" xfId="0" applyNumberFormat="1" applyFont="1" applyFill="1"/>
    <xf numFmtId="0" fontId="3" fillId="0" borderId="6" xfId="0" applyFont="1" applyFill="1" applyBorder="1"/>
    <xf numFmtId="43" fontId="2" fillId="0" borderId="0" xfId="0" applyNumberFormat="1" applyFont="1" applyFill="1"/>
    <xf numFmtId="43" fontId="3" fillId="0" borderId="0" xfId="0" applyNumberFormat="1" applyFont="1" applyFill="1"/>
    <xf numFmtId="0" fontId="3" fillId="0" borderId="0" xfId="0" applyFont="1" applyAlignment="1">
      <alignment horizontal="left" vertical="top" wrapText="1"/>
    </xf>
    <xf numFmtId="0" fontId="3" fillId="0" borderId="0" xfId="0" applyFont="1" applyAlignment="1">
      <alignment horizontal="left" wrapText="1"/>
    </xf>
    <xf numFmtId="0" fontId="10" fillId="0" borderId="0" xfId="0" applyFont="1"/>
    <xf numFmtId="0" fontId="11" fillId="0" borderId="0" xfId="0" applyFont="1" applyAlignment="1">
      <alignment horizontal="center"/>
    </xf>
    <xf numFmtId="0" fontId="12" fillId="0" borderId="0" xfId="0" applyFont="1" applyAlignment="1">
      <alignment wrapText="1"/>
    </xf>
    <xf numFmtId="0" fontId="10" fillId="0" borderId="0" xfId="0" applyFont="1" applyAlignment="1">
      <alignment wrapText="1"/>
    </xf>
    <xf numFmtId="0" fontId="12" fillId="0" borderId="0" xfId="0" applyFont="1" applyAlignment="1">
      <alignment horizontal="left" wrapText="1"/>
    </xf>
    <xf numFmtId="0" fontId="12" fillId="0" borderId="0" xfId="0" applyFont="1"/>
    <xf numFmtId="0" fontId="14" fillId="0" borderId="0" xfId="0" applyFont="1" applyAlignment="1">
      <alignment horizontal="justify" vertical="center" wrapText="1"/>
    </xf>
    <xf numFmtId="0" fontId="12" fillId="0" borderId="0" xfId="0" applyFont="1" applyAlignment="1">
      <alignment horizontal="left" wrapText="1"/>
    </xf>
    <xf numFmtId="0" fontId="11" fillId="0" borderId="0" xfId="0" applyFont="1" applyAlignment="1">
      <alignment horizontal="left" wrapText="1"/>
    </xf>
    <xf numFmtId="0" fontId="11" fillId="2" borderId="0" xfId="0" applyFont="1" applyFill="1" applyAlignment="1">
      <alignment horizontal="left" wrapText="1"/>
    </xf>
    <xf numFmtId="0" fontId="11" fillId="0" borderId="0" xfId="0" applyFont="1" applyAlignment="1">
      <alignment horizontal="center" vertical="center" wrapText="1"/>
    </xf>
    <xf numFmtId="0" fontId="11" fillId="0" borderId="0" xfId="0" applyFont="1" applyAlignment="1">
      <alignment horizontal="center"/>
    </xf>
    <xf numFmtId="0" fontId="11" fillId="2" borderId="0" xfId="0" applyFont="1" applyFill="1" applyAlignment="1">
      <alignment horizontal="left"/>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2" fillId="0" borderId="0" xfId="0" applyFont="1" applyBorder="1" applyAlignment="1">
      <alignment horizontal="left" vertical="top" wrapText="1"/>
    </xf>
    <xf numFmtId="0" fontId="2" fillId="2" borderId="0" xfId="0" applyFont="1" applyFill="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D2DE0B.4AE0F8F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552451</xdr:colOff>
      <xdr:row>0</xdr:row>
      <xdr:rowOff>9525</xdr:rowOff>
    </xdr:from>
    <xdr:to>
      <xdr:col>5</xdr:col>
      <xdr:colOff>76201</xdr:colOff>
      <xdr:row>2</xdr:row>
      <xdr:rowOff>0</xdr:rowOff>
    </xdr:to>
    <xdr:pic>
      <xdr:nvPicPr>
        <xdr:cNvPr id="2" name="Imagen 1" descr="LOGO IGN">
          <a:extLst>
            <a:ext uri="{FF2B5EF4-FFF2-40B4-BE49-F238E27FC236}">
              <a16:creationId xmlns:a16="http://schemas.microsoft.com/office/drawing/2014/main" id="{73790DCB-B052-4036-A3AD-DD19BB66FE9F}"/>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3626" y="9525"/>
          <a:ext cx="1047750" cy="3714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Contabilidad/Diciembre%202022/Cierre%20Fiscal%202022/Corte%20Final%20ene-dic.%202022%20Ultima%20Modifi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de Situación"/>
      <sheetName val="Est. de Rendimiento Fin"/>
      <sheetName val="Cambio del Patrimonio"/>
      <sheetName val="Flujo de Efectivo"/>
      <sheetName val="Estado Comparativo"/>
      <sheetName val="Notas 1-6 Historia"/>
      <sheetName val="Notas 7-18"/>
    </sheetNames>
    <sheetDataSet>
      <sheetData sheetId="0" refreshError="1"/>
      <sheetData sheetId="1">
        <row r="24">
          <cell r="D24">
            <v>-129680189.63</v>
          </cell>
          <cell r="F24">
            <v>-73438719.689999998</v>
          </cell>
        </row>
        <row r="26">
          <cell r="D26">
            <v>329814925.84999996</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F927A-950A-4FB2-B29D-32F5E8642B7E}">
  <dimension ref="B3:I133"/>
  <sheetViews>
    <sheetView showGridLines="0" workbookViewId="0">
      <selection activeCell="H3" sqref="H3"/>
    </sheetView>
  </sheetViews>
  <sheetFormatPr baseColWidth="10" defaultColWidth="11.42578125" defaultRowHeight="15" x14ac:dyDescent="0.25"/>
  <cols>
    <col min="1" max="1" width="3.85546875" style="138" customWidth="1"/>
    <col min="2" max="16384" width="11.42578125" style="138"/>
  </cols>
  <sheetData>
    <row r="3" spans="2:9" ht="15.75" customHeight="1" x14ac:dyDescent="0.25">
      <c r="C3" s="148" t="s">
        <v>131</v>
      </c>
      <c r="D3" s="148"/>
      <c r="E3" s="148"/>
      <c r="F3" s="148"/>
      <c r="G3" s="148"/>
    </row>
    <row r="4" spans="2:9" ht="15.75" customHeight="1" x14ac:dyDescent="0.25">
      <c r="C4" s="148" t="s">
        <v>132</v>
      </c>
      <c r="D4" s="148"/>
      <c r="E4" s="148"/>
      <c r="F4" s="148"/>
      <c r="G4" s="148"/>
    </row>
    <row r="6" spans="2:9" x14ac:dyDescent="0.25">
      <c r="B6" s="149" t="s">
        <v>133</v>
      </c>
      <c r="C6" s="149"/>
      <c r="D6" s="149"/>
      <c r="E6" s="149"/>
      <c r="F6" s="149"/>
      <c r="G6" s="149"/>
    </row>
    <row r="7" spans="2:9" x14ac:dyDescent="0.25">
      <c r="B7" s="150" t="s">
        <v>134</v>
      </c>
      <c r="C7" s="150"/>
      <c r="D7" s="150"/>
      <c r="E7" s="150"/>
      <c r="F7" s="150"/>
      <c r="G7" s="150"/>
      <c r="H7" s="150"/>
    </row>
    <row r="8" spans="2:9" x14ac:dyDescent="0.25">
      <c r="B8" s="139"/>
      <c r="C8" s="139"/>
      <c r="D8" s="139"/>
      <c r="E8" s="139"/>
      <c r="F8" s="139"/>
      <c r="G8" s="139"/>
    </row>
    <row r="9" spans="2:9" s="141" customFormat="1" ht="77.25" customHeight="1" x14ac:dyDescent="0.25">
      <c r="B9" s="145" t="s">
        <v>135</v>
      </c>
      <c r="C9" s="145"/>
      <c r="D9" s="145"/>
      <c r="E9" s="145"/>
      <c r="F9" s="145"/>
      <c r="G9" s="145"/>
      <c r="H9" s="145"/>
      <c r="I9" s="140"/>
    </row>
    <row r="11" spans="2:9" ht="45.75" customHeight="1" x14ac:dyDescent="0.25">
      <c r="B11" s="145" t="s">
        <v>136</v>
      </c>
      <c r="C11" s="145"/>
      <c r="D11" s="145"/>
      <c r="E11" s="145"/>
      <c r="F11" s="145"/>
      <c r="G11" s="145"/>
      <c r="H11" s="145"/>
    </row>
    <row r="12" spans="2:9" ht="16.5" customHeight="1" x14ac:dyDescent="0.25">
      <c r="B12" s="142"/>
      <c r="C12" s="142"/>
      <c r="D12" s="142"/>
      <c r="E12" s="142"/>
      <c r="F12" s="142"/>
      <c r="G12" s="142"/>
      <c r="H12" s="142"/>
    </row>
    <row r="13" spans="2:9" ht="98.25" customHeight="1" x14ac:dyDescent="0.25">
      <c r="B13" s="145" t="s">
        <v>137</v>
      </c>
      <c r="C13" s="145"/>
      <c r="D13" s="145"/>
      <c r="E13" s="145"/>
      <c r="F13" s="145"/>
      <c r="G13" s="145"/>
      <c r="H13" s="145"/>
    </row>
    <row r="14" spans="2:9" ht="56.25" customHeight="1" x14ac:dyDescent="0.25">
      <c r="B14" s="145" t="s">
        <v>138</v>
      </c>
      <c r="C14" s="145"/>
      <c r="D14" s="145"/>
      <c r="E14" s="145"/>
      <c r="F14" s="145"/>
      <c r="G14" s="145"/>
      <c r="H14" s="145"/>
    </row>
    <row r="16" spans="2:9" ht="48" customHeight="1" x14ac:dyDescent="0.25">
      <c r="B16" s="145" t="s">
        <v>139</v>
      </c>
      <c r="C16" s="145"/>
      <c r="D16" s="145"/>
      <c r="E16" s="145"/>
      <c r="F16" s="145"/>
      <c r="G16" s="145"/>
      <c r="H16" s="145"/>
    </row>
    <row r="18" spans="2:8" x14ac:dyDescent="0.25">
      <c r="B18" s="143" t="s">
        <v>140</v>
      </c>
    </row>
    <row r="20" spans="2:8" ht="36.75" customHeight="1" x14ac:dyDescent="0.25">
      <c r="B20" s="145" t="s">
        <v>141</v>
      </c>
      <c r="C20" s="145"/>
      <c r="D20" s="145"/>
      <c r="E20" s="145"/>
      <c r="F20" s="145"/>
      <c r="G20" s="145"/>
      <c r="H20" s="145"/>
    </row>
    <row r="22" spans="2:8" ht="29.25" customHeight="1" x14ac:dyDescent="0.25">
      <c r="B22" s="145" t="s">
        <v>142</v>
      </c>
      <c r="C22" s="145"/>
      <c r="D22" s="145"/>
      <c r="E22" s="145"/>
      <c r="F22" s="145"/>
      <c r="G22" s="145"/>
      <c r="H22" s="145"/>
    </row>
    <row r="24" spans="2:8" ht="63" customHeight="1" x14ac:dyDescent="0.25">
      <c r="B24" s="145" t="s">
        <v>143</v>
      </c>
      <c r="C24" s="145"/>
      <c r="D24" s="145"/>
      <c r="E24" s="145"/>
      <c r="F24" s="145"/>
      <c r="G24" s="145"/>
      <c r="H24" s="145"/>
    </row>
    <row r="26" spans="2:8" x14ac:dyDescent="0.25">
      <c r="B26" s="143" t="s">
        <v>144</v>
      </c>
    </row>
    <row r="28" spans="2:8" ht="32.25" customHeight="1" x14ac:dyDescent="0.25">
      <c r="B28" s="145" t="s">
        <v>145</v>
      </c>
      <c r="C28" s="145"/>
      <c r="D28" s="145"/>
      <c r="E28" s="145"/>
      <c r="F28" s="145"/>
      <c r="G28" s="145"/>
      <c r="H28" s="145"/>
    </row>
    <row r="29" spans="2:8" ht="30" customHeight="1" x14ac:dyDescent="0.25">
      <c r="B29" s="145" t="s">
        <v>146</v>
      </c>
      <c r="C29" s="145"/>
      <c r="D29" s="145"/>
      <c r="E29" s="145"/>
      <c r="F29" s="145"/>
      <c r="G29" s="145"/>
      <c r="H29" s="145"/>
    </row>
    <row r="31" spans="2:8" x14ac:dyDescent="0.25">
      <c r="B31" s="146" t="s">
        <v>147</v>
      </c>
      <c r="C31" s="146"/>
      <c r="D31" s="146"/>
      <c r="E31" s="146"/>
      <c r="F31" s="146"/>
      <c r="G31" s="146"/>
      <c r="H31" s="146"/>
    </row>
    <row r="32" spans="2:8" ht="56.25" customHeight="1" x14ac:dyDescent="0.25">
      <c r="B32" s="145" t="s">
        <v>148</v>
      </c>
      <c r="C32" s="145"/>
      <c r="D32" s="145"/>
      <c r="E32" s="145"/>
      <c r="F32" s="145"/>
      <c r="G32" s="145"/>
      <c r="H32" s="145"/>
    </row>
    <row r="34" spans="2:8" x14ac:dyDescent="0.25">
      <c r="B34" s="146" t="s">
        <v>149</v>
      </c>
      <c r="C34" s="146"/>
      <c r="D34" s="146"/>
      <c r="E34" s="146"/>
      <c r="F34" s="146"/>
      <c r="G34" s="146"/>
      <c r="H34" s="146"/>
    </row>
    <row r="35" spans="2:8" x14ac:dyDescent="0.25">
      <c r="B35" s="145" t="s">
        <v>150</v>
      </c>
      <c r="C35" s="145"/>
      <c r="D35" s="145"/>
      <c r="E35" s="145"/>
      <c r="F35" s="145"/>
      <c r="G35" s="145"/>
      <c r="H35" s="145"/>
    </row>
    <row r="36" spans="2:8" x14ac:dyDescent="0.25">
      <c r="B36" s="145" t="s">
        <v>151</v>
      </c>
      <c r="C36" s="145"/>
      <c r="D36" s="145"/>
      <c r="E36" s="145"/>
      <c r="F36" s="145"/>
      <c r="G36" s="145"/>
      <c r="H36" s="145"/>
    </row>
    <row r="37" spans="2:8" x14ac:dyDescent="0.25">
      <c r="B37" s="145" t="s">
        <v>152</v>
      </c>
      <c r="C37" s="145"/>
      <c r="D37" s="145"/>
      <c r="E37" s="145"/>
      <c r="F37" s="145"/>
      <c r="G37" s="145"/>
      <c r="H37" s="145"/>
    </row>
    <row r="39" spans="2:8" x14ac:dyDescent="0.25">
      <c r="B39" s="147" t="s">
        <v>153</v>
      </c>
      <c r="C39" s="147"/>
      <c r="D39" s="147"/>
      <c r="E39" s="147"/>
      <c r="F39" s="147"/>
      <c r="G39" s="147"/>
      <c r="H39" s="147"/>
    </row>
    <row r="41" spans="2:8" ht="69.75" customHeight="1" x14ac:dyDescent="0.25">
      <c r="B41" s="145" t="s">
        <v>154</v>
      </c>
      <c r="C41" s="145"/>
      <c r="D41" s="145"/>
      <c r="E41" s="145"/>
      <c r="F41" s="145"/>
      <c r="G41" s="145"/>
      <c r="H41" s="145"/>
    </row>
    <row r="42" spans="2:8" ht="54" customHeight="1" x14ac:dyDescent="0.25">
      <c r="B42" s="145" t="s">
        <v>155</v>
      </c>
      <c r="C42" s="145"/>
      <c r="D42" s="145"/>
      <c r="E42" s="145"/>
      <c r="F42" s="145"/>
      <c r="G42" s="145"/>
      <c r="H42" s="145"/>
    </row>
    <row r="43" spans="2:8" ht="36.75" customHeight="1" x14ac:dyDescent="0.25">
      <c r="B43" s="145" t="s">
        <v>156</v>
      </c>
      <c r="C43" s="145"/>
      <c r="D43" s="145"/>
      <c r="E43" s="145"/>
      <c r="F43" s="145"/>
      <c r="G43" s="145"/>
      <c r="H43" s="145"/>
    </row>
    <row r="44" spans="2:8" ht="62.25" customHeight="1" x14ac:dyDescent="0.25">
      <c r="B44" s="145" t="s">
        <v>157</v>
      </c>
      <c r="C44" s="145"/>
      <c r="D44" s="145"/>
      <c r="E44" s="145"/>
      <c r="F44" s="145"/>
      <c r="G44" s="145"/>
      <c r="H44" s="145"/>
    </row>
    <row r="45" spans="2:8" x14ac:dyDescent="0.25">
      <c r="B45" s="144" t="s">
        <v>158</v>
      </c>
    </row>
    <row r="46" spans="2:8" x14ac:dyDescent="0.25">
      <c r="B46" s="147" t="s">
        <v>159</v>
      </c>
      <c r="C46" s="147"/>
      <c r="D46" s="147"/>
      <c r="E46" s="147"/>
      <c r="F46" s="147"/>
      <c r="G46" s="147"/>
      <c r="H46" s="147"/>
    </row>
    <row r="47" spans="2:8" ht="46.5" customHeight="1" x14ac:dyDescent="0.25">
      <c r="B47" s="145" t="s">
        <v>160</v>
      </c>
      <c r="C47" s="145"/>
      <c r="D47" s="145"/>
      <c r="E47" s="145"/>
      <c r="F47" s="145"/>
      <c r="G47" s="145"/>
      <c r="H47" s="145"/>
    </row>
    <row r="48" spans="2:8" x14ac:dyDescent="0.25">
      <c r="B48" s="142"/>
      <c r="C48" s="142"/>
      <c r="D48" s="142"/>
      <c r="E48" s="142"/>
      <c r="F48" s="142"/>
      <c r="G48" s="142"/>
      <c r="H48" s="142"/>
    </row>
    <row r="49" spans="2:8" x14ac:dyDescent="0.25">
      <c r="B49" s="147" t="s">
        <v>161</v>
      </c>
      <c r="C49" s="147"/>
      <c r="D49" s="147"/>
      <c r="E49" s="147"/>
      <c r="F49" s="147"/>
      <c r="G49" s="147"/>
      <c r="H49" s="147"/>
    </row>
    <row r="50" spans="2:8" ht="83.25" customHeight="1" x14ac:dyDescent="0.25">
      <c r="B50" s="145" t="s">
        <v>162</v>
      </c>
      <c r="C50" s="145"/>
      <c r="D50" s="145"/>
      <c r="E50" s="145"/>
      <c r="F50" s="145"/>
      <c r="G50" s="145"/>
      <c r="H50" s="145"/>
    </row>
    <row r="51" spans="2:8" ht="39.75" customHeight="1" x14ac:dyDescent="0.25">
      <c r="B51" s="145" t="s">
        <v>163</v>
      </c>
      <c r="C51" s="145"/>
      <c r="D51" s="145"/>
      <c r="E51" s="145"/>
      <c r="F51" s="145"/>
      <c r="G51" s="145"/>
      <c r="H51" s="145"/>
    </row>
    <row r="53" spans="2:8" x14ac:dyDescent="0.25">
      <c r="B53" s="146" t="s">
        <v>164</v>
      </c>
      <c r="C53" s="146"/>
      <c r="D53" s="146"/>
      <c r="E53" s="146"/>
      <c r="F53" s="146"/>
      <c r="G53" s="146"/>
      <c r="H53" s="146"/>
    </row>
    <row r="55" spans="2:8" ht="49.5" customHeight="1" x14ac:dyDescent="0.25">
      <c r="B55" s="145" t="s">
        <v>165</v>
      </c>
      <c r="C55" s="145"/>
      <c r="D55" s="145"/>
      <c r="E55" s="145"/>
      <c r="F55" s="145"/>
      <c r="G55" s="145"/>
      <c r="H55" s="145"/>
    </row>
    <row r="57" spans="2:8" ht="48.75" customHeight="1" x14ac:dyDescent="0.25">
      <c r="B57" s="145" t="s">
        <v>166</v>
      </c>
      <c r="C57" s="145"/>
      <c r="D57" s="145"/>
      <c r="E57" s="145"/>
      <c r="F57" s="145"/>
      <c r="G57" s="145"/>
      <c r="H57" s="145"/>
    </row>
    <row r="59" spans="2:8" ht="45.75" customHeight="1" x14ac:dyDescent="0.25">
      <c r="B59" s="145" t="s">
        <v>167</v>
      </c>
      <c r="C59" s="145"/>
      <c r="D59" s="145"/>
      <c r="E59" s="145"/>
      <c r="F59" s="145"/>
      <c r="G59" s="145"/>
      <c r="H59" s="145"/>
    </row>
    <row r="61" spans="2:8" x14ac:dyDescent="0.25">
      <c r="B61" s="145" t="s">
        <v>168</v>
      </c>
      <c r="C61" s="145"/>
      <c r="D61" s="145"/>
      <c r="E61" s="145"/>
      <c r="F61" s="145"/>
      <c r="G61" s="145"/>
      <c r="H61" s="145"/>
    </row>
    <row r="63" spans="2:8" x14ac:dyDescent="0.25">
      <c r="B63" s="145" t="s">
        <v>169</v>
      </c>
      <c r="C63" s="145"/>
      <c r="D63" s="145"/>
      <c r="E63" s="145"/>
      <c r="F63" s="145"/>
      <c r="G63" s="145"/>
      <c r="H63" s="145"/>
    </row>
    <row r="65" spans="2:8" ht="46.5" customHeight="1" x14ac:dyDescent="0.25">
      <c r="B65" s="145" t="s">
        <v>170</v>
      </c>
      <c r="C65" s="145"/>
      <c r="D65" s="145"/>
      <c r="E65" s="145"/>
      <c r="F65" s="145"/>
      <c r="G65" s="145"/>
      <c r="H65" s="145"/>
    </row>
    <row r="67" spans="2:8" ht="31.5" customHeight="1" x14ac:dyDescent="0.25">
      <c r="B67" s="145" t="s">
        <v>171</v>
      </c>
      <c r="C67" s="145"/>
      <c r="D67" s="145"/>
      <c r="E67" s="145"/>
      <c r="F67" s="145"/>
      <c r="G67" s="145"/>
      <c r="H67" s="145"/>
    </row>
    <row r="69" spans="2:8" ht="60.75" customHeight="1" x14ac:dyDescent="0.25">
      <c r="B69" s="145" t="s">
        <v>172</v>
      </c>
      <c r="C69" s="145"/>
      <c r="D69" s="145"/>
      <c r="E69" s="145"/>
      <c r="F69" s="145"/>
      <c r="G69" s="145"/>
      <c r="H69" s="145"/>
    </row>
    <row r="70" spans="2:8" ht="54" customHeight="1" x14ac:dyDescent="0.25">
      <c r="B70" s="145" t="s">
        <v>173</v>
      </c>
      <c r="C70" s="145"/>
      <c r="D70" s="145"/>
      <c r="E70" s="145"/>
      <c r="F70" s="145"/>
      <c r="G70" s="145"/>
      <c r="H70" s="145"/>
    </row>
    <row r="72" spans="2:8" x14ac:dyDescent="0.25">
      <c r="B72" s="147" t="s">
        <v>174</v>
      </c>
      <c r="C72" s="147"/>
      <c r="D72" s="147"/>
      <c r="E72" s="147"/>
      <c r="F72" s="147"/>
      <c r="G72" s="147"/>
      <c r="H72" s="147"/>
    </row>
    <row r="74" spans="2:8" x14ac:dyDescent="0.25">
      <c r="B74" s="145" t="s">
        <v>175</v>
      </c>
      <c r="C74" s="145"/>
      <c r="D74" s="145"/>
      <c r="E74" s="145"/>
      <c r="F74" s="145"/>
      <c r="G74" s="145"/>
      <c r="H74" s="145"/>
    </row>
    <row r="75" spans="2:8" x14ac:dyDescent="0.25">
      <c r="B75" s="147" t="s">
        <v>176</v>
      </c>
      <c r="C75" s="147"/>
      <c r="D75" s="147"/>
      <c r="E75" s="147"/>
      <c r="F75" s="147"/>
      <c r="G75" s="147"/>
      <c r="H75" s="147"/>
    </row>
    <row r="77" spans="2:8" ht="31.5" customHeight="1" x14ac:dyDescent="0.25">
      <c r="B77" s="145" t="s">
        <v>177</v>
      </c>
      <c r="C77" s="145"/>
      <c r="D77" s="145"/>
      <c r="E77" s="145"/>
      <c r="F77" s="145"/>
      <c r="G77" s="145"/>
      <c r="H77" s="145"/>
    </row>
    <row r="79" spans="2:8" ht="36" customHeight="1" x14ac:dyDescent="0.25">
      <c r="B79" s="145" t="s">
        <v>178</v>
      </c>
      <c r="C79" s="145"/>
      <c r="D79" s="145"/>
      <c r="E79" s="145"/>
      <c r="F79" s="145"/>
      <c r="G79" s="145"/>
      <c r="H79" s="145"/>
    </row>
    <row r="80" spans="2:8" ht="17.25" customHeight="1" x14ac:dyDescent="0.25">
      <c r="B80" s="142"/>
      <c r="C80" s="142"/>
      <c r="D80" s="142"/>
      <c r="E80" s="142"/>
      <c r="F80" s="142"/>
      <c r="G80" s="142"/>
      <c r="H80" s="142"/>
    </row>
    <row r="81" spans="2:8" x14ac:dyDescent="0.25">
      <c r="B81" s="146" t="s">
        <v>179</v>
      </c>
      <c r="C81" s="146"/>
      <c r="D81" s="146"/>
      <c r="E81" s="146"/>
      <c r="F81" s="146"/>
      <c r="G81" s="146"/>
      <c r="H81" s="146"/>
    </row>
    <row r="83" spans="2:8" ht="32.25" customHeight="1" x14ac:dyDescent="0.25">
      <c r="B83" s="145" t="s">
        <v>180</v>
      </c>
      <c r="C83" s="145"/>
      <c r="D83" s="145"/>
      <c r="E83" s="145"/>
      <c r="F83" s="145"/>
      <c r="G83" s="145"/>
      <c r="H83" s="145"/>
    </row>
    <row r="85" spans="2:8" ht="17.25" customHeight="1" x14ac:dyDescent="0.25">
      <c r="B85" s="145" t="s">
        <v>181</v>
      </c>
      <c r="C85" s="145"/>
      <c r="D85" s="145"/>
      <c r="E85" s="145"/>
      <c r="F85" s="145"/>
      <c r="G85" s="145"/>
      <c r="H85" s="145"/>
    </row>
    <row r="87" spans="2:8" x14ac:dyDescent="0.25">
      <c r="B87" s="146" t="s">
        <v>182</v>
      </c>
      <c r="C87" s="146"/>
      <c r="D87" s="146"/>
      <c r="E87" s="146"/>
      <c r="F87" s="146"/>
      <c r="G87" s="146"/>
      <c r="H87" s="146"/>
    </row>
    <row r="88" spans="2:8" x14ac:dyDescent="0.25">
      <c r="B88" s="146" t="s">
        <v>183</v>
      </c>
      <c r="C88" s="146"/>
      <c r="D88" s="146"/>
      <c r="E88" s="146"/>
      <c r="F88" s="146"/>
      <c r="G88" s="146"/>
      <c r="H88" s="146"/>
    </row>
    <row r="90" spans="2:8" ht="29.25" customHeight="1" x14ac:dyDescent="0.25">
      <c r="B90" s="145" t="s">
        <v>184</v>
      </c>
      <c r="C90" s="145"/>
      <c r="D90" s="145"/>
      <c r="E90" s="145"/>
      <c r="F90" s="145"/>
      <c r="G90" s="145"/>
      <c r="H90" s="145"/>
    </row>
    <row r="92" spans="2:8" ht="30.75" customHeight="1" x14ac:dyDescent="0.25">
      <c r="B92" s="145" t="s">
        <v>185</v>
      </c>
      <c r="C92" s="145"/>
      <c r="D92" s="145"/>
      <c r="E92" s="145"/>
      <c r="F92" s="145"/>
      <c r="G92" s="145"/>
      <c r="H92" s="145"/>
    </row>
    <row r="94" spans="2:8" ht="45" customHeight="1" x14ac:dyDescent="0.25">
      <c r="B94" s="145" t="s">
        <v>186</v>
      </c>
      <c r="C94" s="145"/>
      <c r="D94" s="145"/>
      <c r="E94" s="145"/>
      <c r="F94" s="145"/>
      <c r="G94" s="145"/>
      <c r="H94" s="145"/>
    </row>
    <row r="96" spans="2:8" x14ac:dyDescent="0.25">
      <c r="B96" s="146" t="s">
        <v>187</v>
      </c>
      <c r="C96" s="146"/>
      <c r="D96" s="146"/>
      <c r="E96" s="146"/>
      <c r="F96" s="146"/>
      <c r="G96" s="146"/>
      <c r="H96" s="146"/>
    </row>
    <row r="98" spans="2:8" ht="60.75" customHeight="1" x14ac:dyDescent="0.25">
      <c r="B98" s="145" t="s">
        <v>188</v>
      </c>
      <c r="C98" s="145"/>
      <c r="D98" s="145"/>
      <c r="E98" s="145"/>
      <c r="F98" s="145"/>
      <c r="G98" s="145"/>
      <c r="H98" s="145"/>
    </row>
    <row r="100" spans="2:8" x14ac:dyDescent="0.25">
      <c r="B100" s="146" t="s">
        <v>189</v>
      </c>
      <c r="C100" s="146"/>
      <c r="D100" s="146"/>
      <c r="E100" s="146"/>
      <c r="F100" s="146"/>
      <c r="G100" s="146"/>
      <c r="H100" s="146"/>
    </row>
    <row r="102" spans="2:8" ht="30" customHeight="1" x14ac:dyDescent="0.25">
      <c r="B102" s="145" t="s">
        <v>190</v>
      </c>
      <c r="C102" s="145"/>
      <c r="D102" s="145"/>
      <c r="E102" s="145"/>
      <c r="F102" s="145"/>
      <c r="G102" s="145"/>
      <c r="H102" s="145"/>
    </row>
    <row r="104" spans="2:8" ht="63.75" customHeight="1" x14ac:dyDescent="0.25">
      <c r="B104" s="145" t="s">
        <v>191</v>
      </c>
      <c r="C104" s="145"/>
      <c r="D104" s="145"/>
      <c r="E104" s="145"/>
      <c r="F104" s="145"/>
      <c r="G104" s="145"/>
      <c r="H104" s="145"/>
    </row>
    <row r="106" spans="2:8" ht="50.25" customHeight="1" x14ac:dyDescent="0.25">
      <c r="B106" s="145" t="s">
        <v>192</v>
      </c>
      <c r="C106" s="145"/>
      <c r="D106" s="145"/>
      <c r="E106" s="145"/>
      <c r="F106" s="145"/>
      <c r="G106" s="145"/>
      <c r="H106" s="145"/>
    </row>
    <row r="108" spans="2:8" x14ac:dyDescent="0.25">
      <c r="B108" s="145" t="s">
        <v>193</v>
      </c>
      <c r="C108" s="145"/>
      <c r="D108" s="145"/>
      <c r="E108" s="145"/>
      <c r="F108" s="145"/>
      <c r="G108" s="145"/>
      <c r="H108" s="145"/>
    </row>
    <row r="109" spans="2:8" x14ac:dyDescent="0.25">
      <c r="B109" s="144"/>
    </row>
    <row r="110" spans="2:8" x14ac:dyDescent="0.25">
      <c r="B110" s="145" t="s">
        <v>194</v>
      </c>
      <c r="C110" s="145"/>
      <c r="D110" s="145"/>
      <c r="E110" s="145"/>
      <c r="F110" s="145"/>
      <c r="G110" s="145"/>
      <c r="H110" s="145"/>
    </row>
    <row r="111" spans="2:8" x14ac:dyDescent="0.25">
      <c r="B111" s="145" t="s">
        <v>195</v>
      </c>
      <c r="C111" s="145"/>
      <c r="D111" s="145"/>
      <c r="E111" s="145"/>
      <c r="F111" s="145"/>
      <c r="G111" s="145"/>
      <c r="H111" s="145"/>
    </row>
    <row r="113" spans="2:8" ht="33.75" customHeight="1" x14ac:dyDescent="0.25">
      <c r="B113" s="145" t="s">
        <v>196</v>
      </c>
      <c r="C113" s="145"/>
      <c r="D113" s="145"/>
      <c r="E113" s="145"/>
      <c r="F113" s="145"/>
      <c r="G113" s="145"/>
      <c r="H113" s="145"/>
    </row>
    <row r="115" spans="2:8" x14ac:dyDescent="0.25">
      <c r="B115" s="146" t="s">
        <v>197</v>
      </c>
      <c r="C115" s="146"/>
      <c r="D115" s="146"/>
      <c r="E115" s="146"/>
      <c r="F115" s="146"/>
      <c r="G115" s="146"/>
      <c r="H115" s="146"/>
    </row>
    <row r="116" spans="2:8" ht="48" customHeight="1" x14ac:dyDescent="0.25">
      <c r="B116" s="145" t="s">
        <v>198</v>
      </c>
      <c r="C116" s="145"/>
      <c r="D116" s="145"/>
      <c r="E116" s="145"/>
      <c r="F116" s="145"/>
      <c r="G116" s="145"/>
      <c r="H116" s="145"/>
    </row>
    <row r="118" spans="2:8" x14ac:dyDescent="0.25">
      <c r="B118" s="146" t="s">
        <v>199</v>
      </c>
      <c r="C118" s="146"/>
      <c r="D118" s="146"/>
      <c r="E118" s="146"/>
      <c r="F118" s="146"/>
      <c r="G118" s="146"/>
      <c r="H118" s="146"/>
    </row>
    <row r="120" spans="2:8" ht="35.25" customHeight="1" x14ac:dyDescent="0.25">
      <c r="B120" s="145" t="s">
        <v>200</v>
      </c>
      <c r="C120" s="145"/>
      <c r="D120" s="145"/>
      <c r="E120" s="145"/>
      <c r="F120" s="145"/>
      <c r="G120" s="145"/>
      <c r="H120" s="145"/>
    </row>
    <row r="122" spans="2:8" x14ac:dyDescent="0.25">
      <c r="B122" s="146" t="s">
        <v>201</v>
      </c>
      <c r="C122" s="146"/>
      <c r="D122" s="146"/>
      <c r="E122" s="146"/>
      <c r="F122" s="146"/>
      <c r="G122" s="146"/>
      <c r="H122" s="146"/>
    </row>
    <row r="124" spans="2:8" ht="34.5" customHeight="1" x14ac:dyDescent="0.25">
      <c r="B124" s="145" t="s">
        <v>202</v>
      </c>
      <c r="C124" s="145"/>
      <c r="D124" s="145"/>
      <c r="E124" s="145"/>
      <c r="F124" s="145"/>
      <c r="G124" s="145"/>
      <c r="H124" s="145"/>
    </row>
    <row r="126" spans="2:8" ht="24" customHeight="1" x14ac:dyDescent="0.25">
      <c r="B126" s="145" t="s">
        <v>203</v>
      </c>
      <c r="C126" s="145"/>
      <c r="D126" s="145"/>
      <c r="E126" s="145"/>
      <c r="F126" s="145"/>
      <c r="G126" s="145"/>
      <c r="H126" s="145"/>
    </row>
    <row r="127" spans="2:8" ht="30.75" customHeight="1" x14ac:dyDescent="0.25">
      <c r="B127" s="145" t="s">
        <v>204</v>
      </c>
      <c r="C127" s="145"/>
      <c r="D127" s="145"/>
      <c r="E127" s="145"/>
      <c r="F127" s="145"/>
      <c r="G127" s="145"/>
      <c r="H127" s="145"/>
    </row>
    <row r="128" spans="2:8" ht="44.45" customHeight="1" x14ac:dyDescent="0.25">
      <c r="B128" s="145" t="s">
        <v>205</v>
      </c>
      <c r="C128" s="145"/>
      <c r="D128" s="145"/>
      <c r="E128" s="145"/>
      <c r="F128" s="145"/>
      <c r="G128" s="145"/>
      <c r="H128" s="145"/>
    </row>
    <row r="129" spans="2:8" ht="55.15" customHeight="1" x14ac:dyDescent="0.25">
      <c r="B129" s="145" t="s">
        <v>206</v>
      </c>
      <c r="C129" s="145"/>
      <c r="D129" s="145"/>
      <c r="E129" s="145"/>
      <c r="F129" s="145"/>
      <c r="G129" s="145"/>
      <c r="H129" s="145"/>
    </row>
    <row r="133" spans="2:8" ht="31.5" customHeight="1" x14ac:dyDescent="0.25"/>
  </sheetData>
  <mergeCells count="73">
    <mergeCell ref="B11:H11"/>
    <mergeCell ref="C3:G3"/>
    <mergeCell ref="C4:G4"/>
    <mergeCell ref="B6:G6"/>
    <mergeCell ref="B7:H7"/>
    <mergeCell ref="B9:H9"/>
    <mergeCell ref="B35:H35"/>
    <mergeCell ref="B13:H13"/>
    <mergeCell ref="B14:H14"/>
    <mergeCell ref="B16:H16"/>
    <mergeCell ref="B20:H20"/>
    <mergeCell ref="B22:H22"/>
    <mergeCell ref="B24:H24"/>
    <mergeCell ref="B28:H28"/>
    <mergeCell ref="B29:H29"/>
    <mergeCell ref="B31:H31"/>
    <mergeCell ref="B32:H32"/>
    <mergeCell ref="B34:H34"/>
    <mergeCell ref="B51:H51"/>
    <mergeCell ref="B36:H36"/>
    <mergeCell ref="B37:H37"/>
    <mergeCell ref="B39:H39"/>
    <mergeCell ref="B41:H41"/>
    <mergeCell ref="B42:H42"/>
    <mergeCell ref="B43:H43"/>
    <mergeCell ref="B44:H44"/>
    <mergeCell ref="B46:H46"/>
    <mergeCell ref="B47:H47"/>
    <mergeCell ref="B49:H49"/>
    <mergeCell ref="B50:H50"/>
    <mergeCell ref="B74:H74"/>
    <mergeCell ref="B53:H53"/>
    <mergeCell ref="B55:H55"/>
    <mergeCell ref="B57:H57"/>
    <mergeCell ref="B59:H59"/>
    <mergeCell ref="B61:H61"/>
    <mergeCell ref="B63:H63"/>
    <mergeCell ref="B65:H65"/>
    <mergeCell ref="B67:H67"/>
    <mergeCell ref="B69:H69"/>
    <mergeCell ref="B70:H70"/>
    <mergeCell ref="B72:H72"/>
    <mergeCell ref="B96:H96"/>
    <mergeCell ref="B75:H75"/>
    <mergeCell ref="B77:H77"/>
    <mergeCell ref="B79:H79"/>
    <mergeCell ref="B81:H81"/>
    <mergeCell ref="B83:H83"/>
    <mergeCell ref="B85:H85"/>
    <mergeCell ref="B87:H87"/>
    <mergeCell ref="B88:H88"/>
    <mergeCell ref="B90:H90"/>
    <mergeCell ref="B92:H92"/>
    <mergeCell ref="B94:H94"/>
    <mergeCell ref="B118:H118"/>
    <mergeCell ref="B98:H98"/>
    <mergeCell ref="B100:H100"/>
    <mergeCell ref="B102:H102"/>
    <mergeCell ref="B104:H104"/>
    <mergeCell ref="B106:H106"/>
    <mergeCell ref="B108:H108"/>
    <mergeCell ref="B110:H110"/>
    <mergeCell ref="B111:H111"/>
    <mergeCell ref="B113:H113"/>
    <mergeCell ref="B115:H115"/>
    <mergeCell ref="B116:H116"/>
    <mergeCell ref="B129:H129"/>
    <mergeCell ref="B120:H120"/>
    <mergeCell ref="B122:H122"/>
    <mergeCell ref="B124:H124"/>
    <mergeCell ref="B126:H126"/>
    <mergeCell ref="B127:H127"/>
    <mergeCell ref="B128:H1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802EE-CEA7-47EC-A6A1-C0748F7D3724}">
  <dimension ref="A1:I287"/>
  <sheetViews>
    <sheetView showGridLines="0" tabSelected="1" topLeftCell="A250" zoomScale="90" zoomScaleNormal="90" workbookViewId="0">
      <selection activeCell="E15" sqref="E15"/>
    </sheetView>
  </sheetViews>
  <sheetFormatPr baseColWidth="10" defaultColWidth="11.42578125" defaultRowHeight="12.75" x14ac:dyDescent="0.2"/>
  <cols>
    <col min="1" max="1" width="3.42578125" style="4" customWidth="1"/>
    <col min="2" max="2" width="38" style="4" customWidth="1"/>
    <col min="3" max="3" width="16.140625" style="4" customWidth="1"/>
    <col min="4" max="4" width="3.140625" style="4" customWidth="1"/>
    <col min="5" max="5" width="16.140625" style="4" customWidth="1"/>
    <col min="6" max="6" width="1.85546875" style="4" customWidth="1"/>
    <col min="7" max="7" width="14.140625" style="5" customWidth="1"/>
    <col min="8" max="8" width="0.7109375" style="4" customWidth="1"/>
    <col min="9" max="9" width="18.85546875" style="4" customWidth="1"/>
    <col min="10" max="16384" width="11.42578125" style="4"/>
  </cols>
  <sheetData>
    <row r="1" spans="1:9" x14ac:dyDescent="0.2">
      <c r="A1" s="1"/>
      <c r="B1" s="2" t="s">
        <v>0</v>
      </c>
      <c r="C1" s="2"/>
      <c r="D1" s="2"/>
      <c r="E1" s="2"/>
      <c r="F1" s="2"/>
      <c r="G1" s="2"/>
      <c r="H1" s="3"/>
      <c r="I1" s="3"/>
    </row>
    <row r="2" spans="1:9" ht="31.5" customHeight="1" x14ac:dyDescent="0.25">
      <c r="B2" s="152" t="s">
        <v>1</v>
      </c>
      <c r="C2" s="152"/>
      <c r="D2" s="152"/>
      <c r="E2" s="152"/>
      <c r="I2" s="6"/>
    </row>
    <row r="3" spans="1:9" x14ac:dyDescent="0.2">
      <c r="I3" s="7"/>
    </row>
    <row r="4" spans="1:9" x14ac:dyDescent="0.2">
      <c r="B4" s="8" t="s">
        <v>2</v>
      </c>
      <c r="C4" s="9">
        <v>2022</v>
      </c>
      <c r="D4" s="9"/>
      <c r="E4" s="9">
        <v>2021</v>
      </c>
      <c r="F4" s="9"/>
      <c r="G4" s="10"/>
      <c r="H4" s="7"/>
      <c r="I4" s="7"/>
    </row>
    <row r="5" spans="1:9" x14ac:dyDescent="0.2">
      <c r="B5" s="11" t="s">
        <v>3</v>
      </c>
      <c r="C5" s="12">
        <v>345988985.97000003</v>
      </c>
      <c r="D5" s="13"/>
      <c r="E5" s="13">
        <v>15481236.75</v>
      </c>
      <c r="F5" s="13"/>
    </row>
    <row r="6" spans="1:9" x14ac:dyDescent="0.2">
      <c r="B6" s="11" t="s">
        <v>4</v>
      </c>
      <c r="C6" s="12">
        <v>1932.57</v>
      </c>
      <c r="D6" s="14"/>
      <c r="E6" s="13">
        <v>1932.57</v>
      </c>
      <c r="F6" s="15"/>
      <c r="I6" s="16"/>
    </row>
    <row r="7" spans="1:9" ht="13.5" thickBot="1" x14ac:dyDescent="0.25">
      <c r="B7" s="11"/>
      <c r="C7" s="17">
        <f>SUM(C5:C6)</f>
        <v>345990918.54000002</v>
      </c>
      <c r="D7" s="18"/>
      <c r="E7" s="17">
        <f>SUM(E5:E6)</f>
        <v>15483169.32</v>
      </c>
      <c r="F7" s="15"/>
    </row>
    <row r="8" spans="1:9" ht="13.5" thickTop="1" x14ac:dyDescent="0.2">
      <c r="B8" s="11"/>
      <c r="C8" s="14"/>
      <c r="D8" s="14"/>
      <c r="E8" s="14"/>
      <c r="F8" s="15"/>
    </row>
    <row r="9" spans="1:9" x14ac:dyDescent="0.2">
      <c r="B9" s="19"/>
      <c r="C9" s="18"/>
      <c r="D9" s="18"/>
      <c r="E9" s="18"/>
      <c r="F9" s="20"/>
      <c r="G9" s="10"/>
      <c r="I9" s="21"/>
    </row>
    <row r="10" spans="1:9" x14ac:dyDescent="0.2">
      <c r="B10" s="2" t="s">
        <v>5</v>
      </c>
      <c r="C10" s="2"/>
      <c r="D10" s="2"/>
      <c r="E10" s="2"/>
      <c r="F10" s="2"/>
      <c r="G10" s="2"/>
      <c r="H10" s="22"/>
      <c r="I10" s="22"/>
    </row>
    <row r="11" spans="1:9" x14ac:dyDescent="0.2">
      <c r="B11" s="4" t="s">
        <v>6</v>
      </c>
      <c r="F11" s="15"/>
    </row>
    <row r="12" spans="1:9" x14ac:dyDescent="0.2">
      <c r="F12" s="15"/>
      <c r="G12" s="10"/>
      <c r="H12" s="7"/>
      <c r="I12" s="7"/>
    </row>
    <row r="13" spans="1:9" x14ac:dyDescent="0.2">
      <c r="B13" s="8" t="s">
        <v>2</v>
      </c>
      <c r="C13" s="9">
        <v>2022</v>
      </c>
      <c r="D13" s="9"/>
      <c r="E13" s="9">
        <v>2021</v>
      </c>
      <c r="F13" s="15"/>
      <c r="G13" s="10"/>
      <c r="H13" s="7"/>
      <c r="I13" s="10"/>
    </row>
    <row r="14" spans="1:9" x14ac:dyDescent="0.2">
      <c r="B14" s="8"/>
      <c r="C14" s="9"/>
      <c r="D14" s="9"/>
      <c r="E14" s="9"/>
      <c r="F14" s="15"/>
      <c r="I14" s="5"/>
    </row>
    <row r="15" spans="1:9" ht="25.5" x14ac:dyDescent="0.2">
      <c r="B15" s="23" t="s">
        <v>7</v>
      </c>
      <c r="C15" s="24">
        <f>1150539.62-0.39</f>
        <v>1150539.2300000002</v>
      </c>
      <c r="E15" s="5">
        <v>1409754.17</v>
      </c>
      <c r="F15" s="15"/>
      <c r="I15" s="5"/>
    </row>
    <row r="16" spans="1:9" x14ac:dyDescent="0.2">
      <c r="B16" s="23" t="s">
        <v>8</v>
      </c>
      <c r="C16" s="24"/>
      <c r="E16" s="25">
        <v>10248.299999999999</v>
      </c>
      <c r="F16" s="15"/>
      <c r="I16" s="5"/>
    </row>
    <row r="17" spans="1:9" x14ac:dyDescent="0.2">
      <c r="B17" s="7" t="s">
        <v>9</v>
      </c>
      <c r="C17" s="24">
        <f>202689.61</f>
        <v>202689.61</v>
      </c>
      <c r="E17" s="25">
        <v>269462.84999999998</v>
      </c>
      <c r="F17" s="15"/>
      <c r="I17" s="5"/>
    </row>
    <row r="18" spans="1:9" ht="13.5" thickBot="1" x14ac:dyDescent="0.25">
      <c r="B18" s="23" t="s">
        <v>10</v>
      </c>
      <c r="C18" s="26">
        <f>+C15+C16-C17</f>
        <v>947849.62000000023</v>
      </c>
      <c r="D18" s="20"/>
      <c r="E18" s="27">
        <f>+E15+E16-E17</f>
        <v>1150539.6200000001</v>
      </c>
      <c r="F18" s="15"/>
    </row>
    <row r="19" spans="1:9" ht="13.5" thickTop="1" x14ac:dyDescent="0.2">
      <c r="B19" s="23"/>
      <c r="C19" s="28"/>
      <c r="D19" s="20"/>
      <c r="E19" s="20"/>
      <c r="F19" s="15"/>
    </row>
    <row r="20" spans="1:9" x14ac:dyDescent="0.2">
      <c r="C20" s="15"/>
      <c r="D20" s="15"/>
      <c r="E20" s="15"/>
      <c r="F20" s="15"/>
    </row>
    <row r="21" spans="1:9" x14ac:dyDescent="0.2">
      <c r="A21" s="1"/>
      <c r="B21" s="2" t="s">
        <v>11</v>
      </c>
      <c r="C21" s="2"/>
      <c r="D21" s="2"/>
      <c r="E21" s="2"/>
      <c r="F21" s="2"/>
      <c r="G21" s="2"/>
      <c r="H21" s="3"/>
      <c r="I21" s="3"/>
    </row>
    <row r="22" spans="1:9" x14ac:dyDescent="0.2">
      <c r="B22" s="4" t="s">
        <v>12</v>
      </c>
    </row>
    <row r="24" spans="1:9" x14ac:dyDescent="0.2">
      <c r="B24" s="8" t="s">
        <v>2</v>
      </c>
      <c r="C24" s="29">
        <v>2022</v>
      </c>
      <c r="D24" s="9"/>
      <c r="E24" s="9">
        <v>2021</v>
      </c>
      <c r="I24" s="7"/>
    </row>
    <row r="25" spans="1:9" x14ac:dyDescent="0.2">
      <c r="B25" s="11" t="s">
        <v>13</v>
      </c>
      <c r="C25" s="12">
        <f>+C40</f>
        <v>180000</v>
      </c>
      <c r="D25" s="13"/>
      <c r="E25" s="12">
        <f>+C53</f>
        <v>180000</v>
      </c>
    </row>
    <row r="26" spans="1:9" x14ac:dyDescent="0.2">
      <c r="B26" s="11" t="s">
        <v>14</v>
      </c>
      <c r="C26" s="12">
        <f>+E40</f>
        <v>119461.37000000011</v>
      </c>
      <c r="D26" s="13"/>
      <c r="E26" s="12">
        <f>+E53</f>
        <v>127794.33000000007</v>
      </c>
    </row>
    <row r="27" spans="1:9" x14ac:dyDescent="0.2">
      <c r="B27" s="11" t="s">
        <v>15</v>
      </c>
      <c r="C27" s="30">
        <f>+G40</f>
        <v>1290170.8000000003</v>
      </c>
      <c r="D27" s="13"/>
      <c r="E27" s="30">
        <f>+G53</f>
        <v>667783.90000000014</v>
      </c>
    </row>
    <row r="28" spans="1:9" ht="13.5" thickBot="1" x14ac:dyDescent="0.25">
      <c r="B28" s="31" t="s">
        <v>16</v>
      </c>
      <c r="C28" s="17">
        <f>SUM(C25:C27)</f>
        <v>1589632.1700000004</v>
      </c>
      <c r="D28" s="18"/>
      <c r="E28" s="17">
        <f>SUM(E25:E27)</f>
        <v>975578.23000000021</v>
      </c>
    </row>
    <row r="29" spans="1:9" ht="13.5" thickTop="1" x14ac:dyDescent="0.2">
      <c r="B29" s="31"/>
      <c r="C29" s="14"/>
      <c r="D29" s="14"/>
      <c r="E29" s="14"/>
    </row>
    <row r="31" spans="1:9" ht="25.5" x14ac:dyDescent="0.2">
      <c r="B31" s="32">
        <v>2022</v>
      </c>
      <c r="C31" s="33" t="s">
        <v>17</v>
      </c>
      <c r="D31" s="33"/>
      <c r="E31" s="33" t="s">
        <v>18</v>
      </c>
      <c r="F31" s="33"/>
      <c r="G31" s="34" t="s">
        <v>19</v>
      </c>
      <c r="H31" s="34"/>
      <c r="I31" s="35" t="s">
        <v>16</v>
      </c>
    </row>
    <row r="32" spans="1:9" x14ac:dyDescent="0.2">
      <c r="B32" s="36" t="s">
        <v>20</v>
      </c>
      <c r="C32" s="37"/>
      <c r="D32" s="37"/>
      <c r="E32" s="38"/>
      <c r="F32" s="38"/>
      <c r="G32" s="38"/>
      <c r="H32" s="38"/>
      <c r="I32" s="38"/>
    </row>
    <row r="33" spans="2:9" x14ac:dyDescent="0.2">
      <c r="B33" s="36" t="s">
        <v>21</v>
      </c>
      <c r="C33" s="39">
        <v>180000</v>
      </c>
      <c r="D33" s="39"/>
      <c r="E33" s="40">
        <v>950672.72</v>
      </c>
      <c r="F33" s="40"/>
      <c r="G33" s="40">
        <v>2062233.08</v>
      </c>
      <c r="H33" s="40"/>
      <c r="I33" s="40">
        <f>SUM(C33:G33)</f>
        <v>3192905.8</v>
      </c>
    </row>
    <row r="34" spans="2:9" x14ac:dyDescent="0.2">
      <c r="B34" s="36" t="s">
        <v>22</v>
      </c>
      <c r="C34" s="41" t="s">
        <v>23</v>
      </c>
      <c r="D34" s="42"/>
      <c r="E34" s="40">
        <v>277211.38</v>
      </c>
      <c r="F34" s="40"/>
      <c r="G34" s="40">
        <v>1434534.37</v>
      </c>
      <c r="H34" s="40"/>
      <c r="I34" s="40">
        <f>SUM(C34:G34)</f>
        <v>1711745.75</v>
      </c>
    </row>
    <row r="35" spans="2:9" s="11" customFormat="1" x14ac:dyDescent="0.2">
      <c r="B35" s="36" t="s">
        <v>24</v>
      </c>
      <c r="C35" s="43">
        <v>180000</v>
      </c>
      <c r="D35" s="43"/>
      <c r="E35" s="44">
        <f>SUM(E33:E34)</f>
        <v>1227884.1000000001</v>
      </c>
      <c r="F35" s="44"/>
      <c r="G35" s="44">
        <f>SUM(G33:G34)</f>
        <v>3496767.45</v>
      </c>
      <c r="H35" s="44"/>
      <c r="I35" s="44">
        <f>SUM(I33:I34)</f>
        <v>4904651.55</v>
      </c>
    </row>
    <row r="36" spans="2:9" s="11" customFormat="1" x14ac:dyDescent="0.2">
      <c r="B36" s="36"/>
      <c r="C36" s="43"/>
      <c r="D36" s="43"/>
      <c r="E36" s="44"/>
      <c r="F36" s="44"/>
      <c r="G36" s="44"/>
      <c r="H36" s="44"/>
      <c r="I36" s="44"/>
    </row>
    <row r="37" spans="2:9" s="19" customFormat="1" x14ac:dyDescent="0.2">
      <c r="B37" s="45" t="s">
        <v>25</v>
      </c>
      <c r="C37" s="46">
        <v>0</v>
      </c>
      <c r="D37" s="46"/>
      <c r="E37" s="47">
        <v>822878.39</v>
      </c>
      <c r="F37" s="47"/>
      <c r="G37" s="48">
        <v>1394449.18</v>
      </c>
      <c r="H37" s="48"/>
      <c r="I37" s="47">
        <f>C37+E37+G37</f>
        <v>2217327.5699999998</v>
      </c>
    </row>
    <row r="38" spans="2:9" s="11" customFormat="1" x14ac:dyDescent="0.2">
      <c r="B38" s="38" t="s">
        <v>26</v>
      </c>
      <c r="C38" s="39">
        <v>0</v>
      </c>
      <c r="D38" s="39"/>
      <c r="E38" s="40">
        <f>285443.34+101</f>
        <v>285544.34000000003</v>
      </c>
      <c r="F38" s="40"/>
      <c r="G38" s="49">
        <v>812147.47</v>
      </c>
      <c r="H38" s="49"/>
      <c r="I38" s="40">
        <f>SUM(C38:G38)</f>
        <v>1097691.81</v>
      </c>
    </row>
    <row r="39" spans="2:9" s="11" customFormat="1" x14ac:dyDescent="0.2">
      <c r="B39" s="38" t="s">
        <v>27</v>
      </c>
      <c r="C39" s="43">
        <v>0</v>
      </c>
      <c r="D39" s="43"/>
      <c r="E39" s="44">
        <f>SUM(E37:E38)</f>
        <v>1108422.73</v>
      </c>
      <c r="F39" s="44"/>
      <c r="G39" s="44">
        <f>SUM(G37:G38)</f>
        <v>2206596.65</v>
      </c>
      <c r="H39" s="44"/>
      <c r="I39" s="44">
        <f>SUM(C39:G39)</f>
        <v>3315019.38</v>
      </c>
    </row>
    <row r="40" spans="2:9" s="11" customFormat="1" x14ac:dyDescent="0.2">
      <c r="B40" s="38" t="s">
        <v>28</v>
      </c>
      <c r="C40" s="50">
        <f>C35-C39</f>
        <v>180000</v>
      </c>
      <c r="D40" s="51"/>
      <c r="E40" s="50">
        <f>E35-E39</f>
        <v>119461.37000000011</v>
      </c>
      <c r="F40" s="51"/>
      <c r="G40" s="50">
        <f>G35-G39</f>
        <v>1290170.8000000003</v>
      </c>
      <c r="H40" s="50">
        <f>H35-H39</f>
        <v>0</v>
      </c>
      <c r="I40" s="52">
        <f>I35-I39</f>
        <v>1589632.17</v>
      </c>
    </row>
    <row r="41" spans="2:9" s="11" customFormat="1" x14ac:dyDescent="0.2">
      <c r="B41" s="38"/>
      <c r="C41" s="53"/>
      <c r="D41" s="51"/>
      <c r="E41" s="51"/>
      <c r="F41" s="51"/>
      <c r="G41" s="51"/>
      <c r="H41" s="51"/>
      <c r="I41" s="51"/>
    </row>
    <row r="42" spans="2:9" s="11" customFormat="1" x14ac:dyDescent="0.2">
      <c r="B42" s="38"/>
      <c r="C42" s="53"/>
      <c r="D42" s="51"/>
      <c r="E42" s="51"/>
      <c r="F42" s="51"/>
      <c r="G42" s="51"/>
      <c r="H42" s="51"/>
      <c r="I42" s="51"/>
    </row>
    <row r="43" spans="2:9" s="19" customFormat="1" ht="24" customHeight="1" x14ac:dyDescent="0.2">
      <c r="B43" s="54">
        <v>2021</v>
      </c>
      <c r="C43" s="55" t="s">
        <v>17</v>
      </c>
      <c r="D43" s="55"/>
      <c r="E43" s="55" t="s">
        <v>29</v>
      </c>
      <c r="F43" s="55"/>
      <c r="G43" s="56" t="s">
        <v>19</v>
      </c>
      <c r="H43" s="56"/>
      <c r="I43" s="57" t="s">
        <v>16</v>
      </c>
    </row>
    <row r="44" spans="2:9" s="19" customFormat="1" x14ac:dyDescent="0.2">
      <c r="B44" s="58" t="s">
        <v>20</v>
      </c>
      <c r="C44" s="59"/>
      <c r="D44" s="60"/>
      <c r="E44" s="60"/>
      <c r="F44" s="60"/>
      <c r="G44" s="60"/>
      <c r="H44" s="60"/>
      <c r="I44" s="60"/>
    </row>
    <row r="45" spans="2:9" s="19" customFormat="1" x14ac:dyDescent="0.2">
      <c r="B45" s="58" t="s">
        <v>21</v>
      </c>
      <c r="C45" s="61">
        <v>180000</v>
      </c>
      <c r="D45" s="62"/>
      <c r="E45" s="61">
        <v>657762.37</v>
      </c>
      <c r="F45" s="62"/>
      <c r="G45" s="61">
        <v>1425833.36</v>
      </c>
      <c r="H45" s="62"/>
      <c r="I45" s="61">
        <f>SUM(C45:G45)</f>
        <v>2263595.73</v>
      </c>
    </row>
    <row r="46" spans="2:9" s="19" customFormat="1" x14ac:dyDescent="0.2">
      <c r="B46" s="58" t="s">
        <v>22</v>
      </c>
      <c r="C46" s="61"/>
      <c r="D46" s="62"/>
      <c r="E46" s="61">
        <v>292910.34999999998</v>
      </c>
      <c r="F46" s="62"/>
      <c r="G46" s="61">
        <v>636399.72</v>
      </c>
      <c r="H46" s="62"/>
      <c r="I46" s="61">
        <f>SUM(C46:G46)</f>
        <v>929310.07</v>
      </c>
    </row>
    <row r="47" spans="2:9" s="19" customFormat="1" x14ac:dyDescent="0.2">
      <c r="B47" s="58" t="s">
        <v>24</v>
      </c>
      <c r="C47" s="62"/>
      <c r="D47" s="62"/>
      <c r="E47" s="62"/>
      <c r="F47" s="62"/>
      <c r="G47" s="62"/>
      <c r="H47" s="62"/>
      <c r="I47" s="62"/>
    </row>
    <row r="48" spans="2:9" s="19" customFormat="1" x14ac:dyDescent="0.2">
      <c r="B48" s="58"/>
      <c r="C48" s="63">
        <v>180000</v>
      </c>
      <c r="D48" s="59"/>
      <c r="E48" s="63">
        <f>SUM(E45:E47)</f>
        <v>950672.72</v>
      </c>
      <c r="F48" s="59"/>
      <c r="G48" s="63">
        <f>SUM(G45:G47)</f>
        <v>2062233.08</v>
      </c>
      <c r="H48" s="64"/>
      <c r="I48" s="63">
        <f>SUM(I45:I47)</f>
        <v>3192905.8</v>
      </c>
    </row>
    <row r="49" spans="2:9" s="19" customFormat="1" x14ac:dyDescent="0.2">
      <c r="B49" s="58"/>
      <c r="C49" s="59"/>
      <c r="D49" s="59"/>
      <c r="E49" s="59"/>
      <c r="F49" s="59"/>
      <c r="G49" s="59"/>
      <c r="H49" s="64"/>
      <c r="I49" s="59"/>
    </row>
    <row r="50" spans="2:9" s="19" customFormat="1" x14ac:dyDescent="0.2">
      <c r="B50" s="45" t="s">
        <v>25</v>
      </c>
      <c r="C50" s="65">
        <v>0</v>
      </c>
      <c r="D50" s="65"/>
      <c r="E50" s="61">
        <v>524482.19999999995</v>
      </c>
      <c r="F50" s="61"/>
      <c r="G50" s="62">
        <v>1091080.2</v>
      </c>
      <c r="H50" s="62"/>
      <c r="I50" s="61">
        <f>C50+E50+G50</f>
        <v>1615562.4</v>
      </c>
    </row>
    <row r="51" spans="2:9" s="19" customFormat="1" x14ac:dyDescent="0.2">
      <c r="B51" s="66" t="s">
        <v>26</v>
      </c>
      <c r="C51" s="61">
        <v>0</v>
      </c>
      <c r="D51" s="61"/>
      <c r="E51" s="61">
        <v>298396.19</v>
      </c>
      <c r="F51" s="61"/>
      <c r="G51" s="62">
        <v>303368.98</v>
      </c>
      <c r="H51" s="62"/>
      <c r="I51" s="61">
        <f>SUM(C51:G51)</f>
        <v>601765.16999999993</v>
      </c>
    </row>
    <row r="52" spans="2:9" s="19" customFormat="1" x14ac:dyDescent="0.2">
      <c r="B52" s="66" t="s">
        <v>27</v>
      </c>
      <c r="C52" s="61">
        <f>+C48</f>
        <v>180000</v>
      </c>
      <c r="D52" s="61"/>
      <c r="E52" s="61">
        <f>SUM(E50:E51)</f>
        <v>822878.3899999999</v>
      </c>
      <c r="F52" s="61"/>
      <c r="G52" s="61">
        <f>SUM(G50:G51)</f>
        <v>1394449.18</v>
      </c>
      <c r="H52" s="62"/>
      <c r="I52" s="61">
        <f>SUM(D52:G52)</f>
        <v>2217327.5699999998</v>
      </c>
    </row>
    <row r="53" spans="2:9" s="19" customFormat="1" x14ac:dyDescent="0.2">
      <c r="B53" s="66" t="s">
        <v>28</v>
      </c>
      <c r="C53" s="63">
        <f>+C52</f>
        <v>180000</v>
      </c>
      <c r="D53" s="59"/>
      <c r="E53" s="63">
        <f>E48-E52</f>
        <v>127794.33000000007</v>
      </c>
      <c r="F53" s="59"/>
      <c r="G53" s="63">
        <f>G48-G52</f>
        <v>667783.90000000014</v>
      </c>
      <c r="H53" s="64"/>
      <c r="I53" s="63">
        <f>SUM(C53:G53)</f>
        <v>975578.23000000021</v>
      </c>
    </row>
    <row r="54" spans="2:9" s="19" customFormat="1" x14ac:dyDescent="0.2">
      <c r="E54" s="67"/>
      <c r="G54" s="67"/>
    </row>
    <row r="55" spans="2:9" s="19" customFormat="1" x14ac:dyDescent="0.2">
      <c r="E55" s="67"/>
      <c r="G55" s="67"/>
    </row>
    <row r="56" spans="2:9" s="19" customFormat="1" x14ac:dyDescent="0.2">
      <c r="E56" s="67"/>
      <c r="G56" s="67"/>
    </row>
    <row r="57" spans="2:9" s="19" customFormat="1" x14ac:dyDescent="0.2">
      <c r="E57" s="67"/>
      <c r="G57" s="67"/>
    </row>
    <row r="58" spans="2:9" s="19" customFormat="1" x14ac:dyDescent="0.2">
      <c r="E58" s="67"/>
      <c r="G58" s="67"/>
    </row>
    <row r="59" spans="2:9" s="19" customFormat="1" x14ac:dyDescent="0.2">
      <c r="E59" s="67"/>
      <c r="G59" s="67"/>
    </row>
    <row r="60" spans="2:9" s="11" customFormat="1" x14ac:dyDescent="0.2"/>
    <row r="61" spans="2:9" s="11" customFormat="1" x14ac:dyDescent="0.2"/>
    <row r="62" spans="2:9" s="11" customFormat="1" x14ac:dyDescent="0.2"/>
    <row r="63" spans="2:9" s="11" customFormat="1" x14ac:dyDescent="0.2"/>
    <row r="64" spans="2:9" s="11" customFormat="1" x14ac:dyDescent="0.2"/>
    <row r="65" spans="1:9" x14ac:dyDescent="0.2">
      <c r="A65" s="1"/>
      <c r="B65" s="2" t="s">
        <v>30</v>
      </c>
      <c r="C65" s="2"/>
      <c r="D65" s="2"/>
      <c r="E65" s="2"/>
      <c r="F65" s="2"/>
      <c r="G65" s="2"/>
      <c r="H65" s="2"/>
      <c r="I65" s="2"/>
    </row>
    <row r="66" spans="1:9" x14ac:dyDescent="0.2">
      <c r="B66" s="153" t="s">
        <v>31</v>
      </c>
      <c r="C66" s="153"/>
      <c r="D66" s="153"/>
      <c r="E66" s="153"/>
      <c r="F66" s="153"/>
      <c r="G66" s="153"/>
      <c r="H66" s="153"/>
      <c r="I66" s="153"/>
    </row>
    <row r="67" spans="1:9" x14ac:dyDescent="0.2">
      <c r="A67" s="7"/>
      <c r="B67" s="7"/>
      <c r="C67" s="7"/>
      <c r="D67" s="7"/>
      <c r="E67" s="7"/>
      <c r="F67" s="7"/>
      <c r="G67" s="10"/>
      <c r="H67" s="7"/>
      <c r="I67" s="7"/>
    </row>
    <row r="68" spans="1:9" ht="25.5" x14ac:dyDescent="0.2">
      <c r="A68" s="7"/>
      <c r="B68" s="8" t="s">
        <v>2</v>
      </c>
      <c r="C68" s="68" t="s">
        <v>32</v>
      </c>
      <c r="D68" s="68"/>
      <c r="E68" s="68" t="s">
        <v>33</v>
      </c>
      <c r="F68" s="68"/>
      <c r="G68" s="69" t="s">
        <v>34</v>
      </c>
      <c r="H68" s="9"/>
      <c r="I68" s="70" t="s">
        <v>16</v>
      </c>
    </row>
    <row r="69" spans="1:9" x14ac:dyDescent="0.2">
      <c r="A69" s="7"/>
      <c r="B69" s="71" t="s">
        <v>35</v>
      </c>
      <c r="C69" s="72">
        <v>3746765.56</v>
      </c>
      <c r="D69" s="72"/>
      <c r="E69" s="72">
        <v>10276483.42</v>
      </c>
      <c r="F69" s="72"/>
      <c r="G69" s="72">
        <v>8866684.9299999997</v>
      </c>
      <c r="H69" s="72"/>
      <c r="I69" s="72">
        <f>+C69+E69+G69</f>
        <v>22889933.91</v>
      </c>
    </row>
    <row r="70" spans="1:9" x14ac:dyDescent="0.2">
      <c r="A70" s="7"/>
      <c r="B70" s="19" t="s">
        <v>22</v>
      </c>
      <c r="C70" s="73"/>
      <c r="D70" s="72"/>
      <c r="E70" s="73">
        <v>1060374.5900000001</v>
      </c>
      <c r="F70" s="72"/>
      <c r="G70" s="73"/>
      <c r="H70" s="72"/>
      <c r="I70" s="73">
        <f>+C70+E70+G70</f>
        <v>1060374.5900000001</v>
      </c>
    </row>
    <row r="71" spans="1:9" x14ac:dyDescent="0.2">
      <c r="A71" s="7"/>
      <c r="B71" s="74" t="s">
        <v>36</v>
      </c>
      <c r="C71" s="18">
        <f>SUM(C69:C70)</f>
        <v>3746765.56</v>
      </c>
      <c r="D71" s="18"/>
      <c r="E71" s="18">
        <f>SUM(E69:E70)</f>
        <v>11336858.01</v>
      </c>
      <c r="F71" s="18"/>
      <c r="G71" s="18">
        <f>SUM(G69:G70)</f>
        <v>8866684.9299999997</v>
      </c>
      <c r="H71" s="18"/>
      <c r="I71" s="18">
        <f>SUM(I69:I70)</f>
        <v>23950308.5</v>
      </c>
    </row>
    <row r="72" spans="1:9" x14ac:dyDescent="0.2">
      <c r="A72" s="7"/>
      <c r="B72" s="19"/>
      <c r="C72" s="72"/>
      <c r="D72" s="72"/>
      <c r="E72" s="72"/>
      <c r="F72" s="72"/>
      <c r="G72" s="72"/>
      <c r="H72" s="72"/>
      <c r="I72" s="72"/>
    </row>
    <row r="73" spans="1:9" x14ac:dyDescent="0.2">
      <c r="A73" s="7"/>
      <c r="B73" s="19" t="s">
        <v>37</v>
      </c>
      <c r="C73" s="72">
        <v>2291697.5</v>
      </c>
      <c r="D73" s="72"/>
      <c r="E73" s="72">
        <v>6058091.4699999997</v>
      </c>
      <c r="F73" s="72"/>
      <c r="G73" s="72">
        <v>8169290.7599999998</v>
      </c>
      <c r="H73" s="72"/>
      <c r="I73" s="72">
        <f>+C73+E73+G73</f>
        <v>16519079.73</v>
      </c>
    </row>
    <row r="74" spans="1:9" x14ac:dyDescent="0.2">
      <c r="A74" s="7"/>
      <c r="B74" s="19" t="s">
        <v>26</v>
      </c>
      <c r="C74" s="72">
        <v>869491.29</v>
      </c>
      <c r="D74" s="72"/>
      <c r="E74" s="72">
        <v>713840.21</v>
      </c>
      <c r="F74" s="72"/>
      <c r="G74" s="72">
        <v>164549.78</v>
      </c>
      <c r="H74" s="72"/>
      <c r="I74" s="73">
        <f>+C74+E74+G74</f>
        <v>1747881.28</v>
      </c>
    </row>
    <row r="75" spans="1:9" x14ac:dyDescent="0.2">
      <c r="A75" s="7"/>
      <c r="B75" s="74" t="s">
        <v>36</v>
      </c>
      <c r="C75" s="75">
        <f>SUM(C73:C74)</f>
        <v>3161188.79</v>
      </c>
      <c r="D75" s="18"/>
      <c r="E75" s="75">
        <f>SUM(E73:E74)</f>
        <v>6771931.6799999997</v>
      </c>
      <c r="F75" s="18"/>
      <c r="G75" s="75">
        <f>SUM(G73:G74)</f>
        <v>8333840.54</v>
      </c>
      <c r="H75" s="18"/>
      <c r="I75" s="75">
        <f>SUM(I73:I74)</f>
        <v>18266961.010000002</v>
      </c>
    </row>
    <row r="76" spans="1:9" ht="13.5" thickBot="1" x14ac:dyDescent="0.25">
      <c r="A76" s="7"/>
      <c r="B76" s="76" t="s">
        <v>38</v>
      </c>
      <c r="C76" s="17">
        <f>+C71-C75</f>
        <v>585576.77</v>
      </c>
      <c r="D76" s="18"/>
      <c r="E76" s="17">
        <f>+E71-E75</f>
        <v>4564926.33</v>
      </c>
      <c r="F76" s="18"/>
      <c r="G76" s="17">
        <f>+G71-G75</f>
        <v>532844.38999999966</v>
      </c>
      <c r="H76" s="18"/>
      <c r="I76" s="17">
        <f>+I71-I75</f>
        <v>5683347.4899999984</v>
      </c>
    </row>
    <row r="77" spans="1:9" ht="13.5" thickTop="1" x14ac:dyDescent="0.2">
      <c r="A77" s="7"/>
      <c r="B77" s="76"/>
      <c r="C77" s="18"/>
      <c r="D77" s="18"/>
      <c r="E77" s="18"/>
      <c r="F77" s="18"/>
      <c r="G77" s="18"/>
      <c r="H77" s="18"/>
      <c r="I77" s="18"/>
    </row>
    <row r="78" spans="1:9" x14ac:dyDescent="0.2">
      <c r="A78" s="7"/>
      <c r="B78" s="74"/>
      <c r="C78" s="18"/>
      <c r="D78" s="18"/>
      <c r="E78" s="18"/>
      <c r="F78" s="18"/>
      <c r="G78" s="18"/>
      <c r="H78" s="18"/>
      <c r="I78" s="18"/>
    </row>
    <row r="79" spans="1:9" ht="33" customHeight="1" x14ac:dyDescent="0.2">
      <c r="A79" s="7"/>
      <c r="B79" s="154" t="s">
        <v>41</v>
      </c>
      <c r="C79" s="154"/>
      <c r="D79" s="154"/>
      <c r="E79" s="154"/>
      <c r="F79" s="154"/>
      <c r="G79" s="154"/>
      <c r="H79" s="154"/>
      <c r="I79" s="154"/>
    </row>
    <row r="80" spans="1:9" x14ac:dyDescent="0.2">
      <c r="A80" s="7"/>
      <c r="B80" s="74"/>
      <c r="C80" s="18"/>
      <c r="D80" s="18"/>
      <c r="E80" s="18"/>
      <c r="F80" s="18"/>
      <c r="G80" s="18"/>
      <c r="H80" s="18"/>
      <c r="I80" s="18"/>
    </row>
    <row r="81" spans="1:9" ht="25.5" x14ac:dyDescent="0.2">
      <c r="A81" s="7"/>
      <c r="B81" s="8" t="s">
        <v>2</v>
      </c>
      <c r="C81" s="68" t="s">
        <v>32</v>
      </c>
      <c r="D81" s="68"/>
      <c r="E81" s="68" t="s">
        <v>33</v>
      </c>
      <c r="F81" s="68"/>
      <c r="G81" s="69" t="s">
        <v>34</v>
      </c>
      <c r="H81" s="9"/>
      <c r="I81" s="9" t="s">
        <v>16</v>
      </c>
    </row>
    <row r="82" spans="1:9" x14ac:dyDescent="0.2">
      <c r="A82" s="7"/>
      <c r="B82" s="77" t="s">
        <v>39</v>
      </c>
      <c r="C82" s="78">
        <v>3746765.56</v>
      </c>
      <c r="D82" s="78"/>
      <c r="E82" s="78">
        <v>9420311.9499999993</v>
      </c>
      <c r="F82" s="78"/>
      <c r="G82" s="78">
        <v>8866684.9299999997</v>
      </c>
      <c r="H82" s="78"/>
      <c r="I82" s="78">
        <f>+C82+E82+G82</f>
        <v>22033762.439999998</v>
      </c>
    </row>
    <row r="83" spans="1:9" x14ac:dyDescent="0.2">
      <c r="A83" s="7"/>
      <c r="B83" s="79" t="s">
        <v>22</v>
      </c>
      <c r="C83" s="78">
        <v>0</v>
      </c>
      <c r="D83" s="78"/>
      <c r="E83" s="78">
        <v>856171.47</v>
      </c>
      <c r="F83" s="78"/>
      <c r="G83" s="78"/>
      <c r="H83" s="78"/>
      <c r="I83" s="78">
        <f>+C83+E83+G83</f>
        <v>856171.47</v>
      </c>
    </row>
    <row r="84" spans="1:9" x14ac:dyDescent="0.2">
      <c r="A84" s="7"/>
      <c r="B84" s="80" t="s">
        <v>36</v>
      </c>
      <c r="C84" s="81">
        <f>SUM(C82:C83)</f>
        <v>3746765.56</v>
      </c>
      <c r="D84" s="81"/>
      <c r="E84" s="81">
        <f>SUM(E82:E83)</f>
        <v>10276483.42</v>
      </c>
      <c r="F84" s="81">
        <f>SUM(F82:F83)</f>
        <v>0</v>
      </c>
      <c r="G84" s="81">
        <f>SUM(G82:G83)</f>
        <v>8866684.9299999997</v>
      </c>
      <c r="H84" s="81">
        <f>SUM(H82:H83)</f>
        <v>0</v>
      </c>
      <c r="I84" s="81">
        <f>SUM(I82:I83)</f>
        <v>22889933.909999996</v>
      </c>
    </row>
    <row r="85" spans="1:9" x14ac:dyDescent="0.2">
      <c r="A85" s="7"/>
      <c r="B85" s="79"/>
      <c r="C85" s="78"/>
      <c r="D85" s="78"/>
      <c r="E85" s="78"/>
      <c r="F85" s="78"/>
      <c r="G85" s="78"/>
      <c r="H85" s="78"/>
      <c r="I85" s="78">
        <f>+C85+E85+G85</f>
        <v>0</v>
      </c>
    </row>
    <row r="86" spans="1:9" x14ac:dyDescent="0.2">
      <c r="A86" s="7"/>
      <c r="B86" s="79" t="s">
        <v>37</v>
      </c>
      <c r="C86" s="78">
        <v>1434347.01</v>
      </c>
      <c r="D86" s="78"/>
      <c r="E86" s="78">
        <v>5187828.13</v>
      </c>
      <c r="F86" s="78"/>
      <c r="G86" s="78">
        <v>7234986.5700000003</v>
      </c>
      <c r="H86" s="78"/>
      <c r="I86" s="78">
        <f>+C86+E86+G86</f>
        <v>13857161.710000001</v>
      </c>
    </row>
    <row r="87" spans="1:9" x14ac:dyDescent="0.2">
      <c r="A87" s="7"/>
      <c r="B87" s="79" t="s">
        <v>26</v>
      </c>
      <c r="C87" s="72">
        <v>857350.49</v>
      </c>
      <c r="D87" s="72"/>
      <c r="E87" s="72">
        <f>870263.34</f>
        <v>870263.34</v>
      </c>
      <c r="F87" s="72"/>
      <c r="G87" s="72">
        <v>934304.19</v>
      </c>
      <c r="H87" s="72"/>
      <c r="I87" s="72">
        <f>+C87+E87+G87</f>
        <v>2661918.02</v>
      </c>
    </row>
    <row r="88" spans="1:9" x14ac:dyDescent="0.2">
      <c r="A88" s="7"/>
      <c r="B88" s="80" t="s">
        <v>36</v>
      </c>
      <c r="C88" s="81">
        <f>SUM(C86:C87)</f>
        <v>2291697.5</v>
      </c>
      <c r="D88" s="82"/>
      <c r="E88" s="81">
        <f>SUM(E86:E87)</f>
        <v>6058091.4699999997</v>
      </c>
      <c r="F88" s="82"/>
      <c r="G88" s="81">
        <f>SUM(G86:G87)</f>
        <v>8169290.7599999998</v>
      </c>
      <c r="H88" s="82"/>
      <c r="I88" s="81">
        <f>SUM(I86:I87)</f>
        <v>16519079.73</v>
      </c>
    </row>
    <row r="89" spans="1:9" ht="13.5" thickBot="1" x14ac:dyDescent="0.25">
      <c r="A89" s="83"/>
      <c r="B89" s="84" t="s">
        <v>40</v>
      </c>
      <c r="C89" s="85">
        <f>+C84-C88</f>
        <v>1455068.06</v>
      </c>
      <c r="D89" s="82"/>
      <c r="E89" s="85">
        <f>+E84-E88</f>
        <v>4218391.95</v>
      </c>
      <c r="F89" s="82"/>
      <c r="G89" s="85">
        <f>+G84-G88</f>
        <v>697394.16999999993</v>
      </c>
      <c r="H89" s="82"/>
      <c r="I89" s="17">
        <f>+I84-I88</f>
        <v>6370854.179999996</v>
      </c>
    </row>
    <row r="90" spans="1:9" ht="13.5" thickTop="1" x14ac:dyDescent="0.2">
      <c r="A90" s="83"/>
      <c r="B90" s="84"/>
      <c r="C90" s="82"/>
      <c r="D90" s="82"/>
      <c r="E90" s="82"/>
      <c r="F90" s="82"/>
      <c r="G90" s="82"/>
      <c r="H90" s="82"/>
      <c r="I90" s="18"/>
    </row>
    <row r="91" spans="1:9" x14ac:dyDescent="0.2">
      <c r="A91" s="83"/>
      <c r="B91" s="74"/>
      <c r="C91" s="18"/>
      <c r="D91" s="18"/>
      <c r="E91" s="18"/>
      <c r="F91" s="18"/>
      <c r="G91" s="18"/>
      <c r="H91" s="18"/>
      <c r="I91" s="14"/>
    </row>
    <row r="92" spans="1:9" x14ac:dyDescent="0.2">
      <c r="A92" s="1"/>
      <c r="B92" s="31"/>
      <c r="C92" s="14"/>
      <c r="D92" s="14"/>
      <c r="E92" s="14"/>
      <c r="F92" s="14"/>
      <c r="G92" s="14"/>
      <c r="H92" s="14"/>
      <c r="I92" s="14"/>
    </row>
    <row r="93" spans="1:9" x14ac:dyDescent="0.2">
      <c r="A93" s="1"/>
      <c r="B93" s="3" t="s">
        <v>42</v>
      </c>
      <c r="C93" s="86"/>
      <c r="D93" s="86"/>
      <c r="E93" s="86"/>
      <c r="F93" s="86"/>
      <c r="G93" s="86"/>
      <c r="H93" s="86"/>
      <c r="I93" s="86"/>
    </row>
    <row r="94" spans="1:9" x14ac:dyDescent="0.2">
      <c r="A94" s="1"/>
      <c r="B94" s="31"/>
      <c r="C94" s="14"/>
      <c r="D94" s="14"/>
      <c r="E94" s="14"/>
      <c r="F94" s="14"/>
      <c r="G94" s="14"/>
      <c r="H94" s="14"/>
    </row>
    <row r="95" spans="1:9" x14ac:dyDescent="0.2">
      <c r="B95" s="4" t="s">
        <v>43</v>
      </c>
    </row>
    <row r="98" spans="2:9" x14ac:dyDescent="0.2">
      <c r="B98" s="87"/>
      <c r="C98" s="9">
        <v>2022</v>
      </c>
      <c r="D98" s="9"/>
      <c r="E98" s="9">
        <v>2021</v>
      </c>
      <c r="G98" s="4"/>
      <c r="I98" s="11"/>
    </row>
    <row r="99" spans="2:9" ht="25.5" x14ac:dyDescent="0.2">
      <c r="B99" s="88" t="s">
        <v>44</v>
      </c>
      <c r="C99" s="89">
        <v>1963676.48</v>
      </c>
      <c r="D99" s="90"/>
      <c r="E99" s="91">
        <v>1963676.48</v>
      </c>
      <c r="G99" s="92"/>
      <c r="I99" s="11"/>
    </row>
    <row r="100" spans="2:9" x14ac:dyDescent="0.2">
      <c r="B100" s="88" t="s">
        <v>45</v>
      </c>
      <c r="C100" s="89"/>
      <c r="D100" s="90"/>
      <c r="E100" s="91">
        <v>0</v>
      </c>
      <c r="F100" s="92"/>
      <c r="G100" s="92"/>
      <c r="I100" s="10"/>
    </row>
    <row r="101" spans="2:9" x14ac:dyDescent="0.2">
      <c r="B101" s="93" t="s">
        <v>46</v>
      </c>
      <c r="C101" s="94">
        <f>SUM(C99:C100)</f>
        <v>1963676.48</v>
      </c>
      <c r="D101" s="90"/>
      <c r="E101" s="95">
        <f>SUM(E99:E100)</f>
        <v>1963676.48</v>
      </c>
      <c r="F101" s="92"/>
      <c r="G101" s="96"/>
      <c r="I101" s="10"/>
    </row>
    <row r="102" spans="2:9" x14ac:dyDescent="0.2">
      <c r="B102" s="93"/>
      <c r="C102" s="97"/>
      <c r="D102" s="90"/>
      <c r="E102" s="98"/>
      <c r="F102" s="92"/>
      <c r="G102" s="96"/>
      <c r="I102" s="10"/>
    </row>
    <row r="103" spans="2:9" x14ac:dyDescent="0.2">
      <c r="B103" s="88" t="s">
        <v>47</v>
      </c>
      <c r="C103" s="89">
        <v>1082468.71</v>
      </c>
      <c r="D103" s="90"/>
      <c r="E103" s="91">
        <v>551465.49</v>
      </c>
      <c r="F103" s="92"/>
      <c r="G103" s="92"/>
      <c r="I103" s="10"/>
    </row>
    <row r="104" spans="2:9" x14ac:dyDescent="0.2">
      <c r="B104" s="88" t="s">
        <v>48</v>
      </c>
      <c r="C104" s="89">
        <v>416680.64</v>
      </c>
      <c r="D104" s="90"/>
      <c r="E104" s="91">
        <v>531003.22</v>
      </c>
      <c r="F104" s="92"/>
      <c r="G104" s="92"/>
      <c r="I104" s="10"/>
    </row>
    <row r="105" spans="2:9" x14ac:dyDescent="0.2">
      <c r="B105" s="88" t="s">
        <v>49</v>
      </c>
      <c r="C105" s="99">
        <f>SUM(C103:C104)</f>
        <v>1499149.35</v>
      </c>
      <c r="D105" s="90"/>
      <c r="E105" s="95">
        <f>SUM(E102:E104)</f>
        <v>1082468.71</v>
      </c>
      <c r="F105" s="92"/>
      <c r="G105" s="96"/>
      <c r="I105" s="10"/>
    </row>
    <row r="106" spans="2:9" ht="13.5" thickBot="1" x14ac:dyDescent="0.25">
      <c r="B106" s="100" t="s">
        <v>50</v>
      </c>
      <c r="C106" s="101">
        <f>C101-C105</f>
        <v>464527.12999999989</v>
      </c>
      <c r="D106" s="90"/>
      <c r="E106" s="102">
        <f>E101-E105</f>
        <v>881207.77</v>
      </c>
      <c r="F106" s="103"/>
      <c r="G106" s="103"/>
      <c r="I106" s="10"/>
    </row>
    <row r="107" spans="2:9" ht="13.5" thickTop="1" x14ac:dyDescent="0.2">
      <c r="B107" s="100"/>
      <c r="C107" s="97"/>
      <c r="D107" s="90"/>
      <c r="E107" s="103"/>
      <c r="F107" s="103"/>
      <c r="G107" s="103"/>
      <c r="I107" s="10"/>
    </row>
    <row r="108" spans="2:9" ht="24.75" customHeight="1" x14ac:dyDescent="0.2">
      <c r="B108" s="154" t="s">
        <v>51</v>
      </c>
      <c r="C108" s="154"/>
      <c r="D108" s="154"/>
      <c r="E108" s="154"/>
      <c r="F108" s="154"/>
      <c r="G108" s="154"/>
      <c r="H108" s="154"/>
      <c r="I108" s="154"/>
    </row>
    <row r="109" spans="2:9" x14ac:dyDescent="0.2">
      <c r="B109" s="100"/>
      <c r="C109" s="97"/>
      <c r="D109" s="90"/>
      <c r="E109" s="103"/>
      <c r="F109" s="103"/>
      <c r="G109" s="103"/>
      <c r="I109" s="10"/>
    </row>
    <row r="110" spans="2:9" x14ac:dyDescent="0.2">
      <c r="B110" s="100"/>
      <c r="C110" s="97"/>
      <c r="D110" s="90"/>
      <c r="E110" s="103"/>
      <c r="F110" s="103"/>
      <c r="G110" s="103"/>
      <c r="I110" s="10"/>
    </row>
    <row r="111" spans="2:9" x14ac:dyDescent="0.2">
      <c r="B111" s="100"/>
      <c r="C111" s="97"/>
      <c r="D111" s="90"/>
      <c r="E111" s="103"/>
      <c r="F111" s="103"/>
      <c r="G111" s="103"/>
      <c r="I111" s="10"/>
    </row>
    <row r="112" spans="2:9" x14ac:dyDescent="0.2">
      <c r="B112" s="3" t="s">
        <v>52</v>
      </c>
      <c r="C112" s="22"/>
      <c r="D112" s="22"/>
      <c r="E112" s="22"/>
      <c r="F112" s="22"/>
      <c r="G112" s="104"/>
      <c r="H112" s="22"/>
      <c r="I112" s="22"/>
    </row>
    <row r="113" spans="2:9" ht="30" customHeight="1" x14ac:dyDescent="0.2">
      <c r="B113" s="151" t="s">
        <v>53</v>
      </c>
      <c r="C113" s="151"/>
      <c r="D113" s="151"/>
      <c r="E113" s="151"/>
      <c r="F113" s="151"/>
      <c r="G113" s="151"/>
    </row>
    <row r="114" spans="2:9" x14ac:dyDescent="0.2">
      <c r="B114" s="8" t="s">
        <v>2</v>
      </c>
      <c r="C114" s="9">
        <v>2022</v>
      </c>
      <c r="D114" s="9"/>
      <c r="E114" s="9">
        <v>2021</v>
      </c>
      <c r="F114" s="9"/>
    </row>
    <row r="115" spans="2:9" x14ac:dyDescent="0.2">
      <c r="B115" s="11" t="s">
        <v>54</v>
      </c>
      <c r="C115" s="105">
        <f>+'[1]Est. de Rendimiento Fin'!D26</f>
        <v>329814925.84999996</v>
      </c>
      <c r="D115" s="13"/>
      <c r="E115" s="13">
        <v>-2927749.52</v>
      </c>
      <c r="F115" s="13"/>
      <c r="I115" s="106"/>
    </row>
    <row r="116" spans="2:9" x14ac:dyDescent="0.2">
      <c r="B116" s="11" t="s">
        <v>55</v>
      </c>
      <c r="C116" s="105">
        <v>24861349.100000001</v>
      </c>
      <c r="D116" s="13"/>
      <c r="E116" s="13">
        <v>35521960.640000001</v>
      </c>
      <c r="F116" s="13"/>
    </row>
    <row r="117" spans="2:9" x14ac:dyDescent="0.2">
      <c r="B117" s="11" t="s">
        <v>56</v>
      </c>
      <c r="C117" s="107"/>
      <c r="D117" s="13"/>
      <c r="E117" s="108">
        <v>-7732862</v>
      </c>
      <c r="F117" s="13"/>
    </row>
    <row r="118" spans="2:9" ht="13.5" thickBot="1" x14ac:dyDescent="0.25">
      <c r="B118" s="31" t="s">
        <v>16</v>
      </c>
      <c r="C118" s="17">
        <f>SUM(C115:C117)</f>
        <v>354676274.94999999</v>
      </c>
      <c r="D118" s="18"/>
      <c r="E118" s="17">
        <f>SUM(E115:E117)</f>
        <v>24861349.120000001</v>
      </c>
      <c r="F118" s="14"/>
    </row>
    <row r="119" spans="2:9" ht="13.5" thickTop="1" x14ac:dyDescent="0.2">
      <c r="C119" s="109"/>
      <c r="D119" s="109"/>
      <c r="E119" s="109"/>
      <c r="F119" s="109"/>
      <c r="I119" s="137"/>
    </row>
    <row r="120" spans="2:9" x14ac:dyDescent="0.2">
      <c r="B120" s="137"/>
      <c r="C120" s="137"/>
      <c r="D120" s="137"/>
      <c r="E120" s="137"/>
      <c r="F120" s="137"/>
      <c r="G120" s="110"/>
      <c r="H120" s="137"/>
    </row>
    <row r="121" spans="2:9" x14ac:dyDescent="0.2">
      <c r="B121" s="137"/>
      <c r="C121" s="137"/>
      <c r="D121" s="137"/>
      <c r="E121" s="137"/>
      <c r="F121" s="137"/>
      <c r="G121" s="110"/>
      <c r="H121" s="137"/>
    </row>
    <row r="122" spans="2:9" x14ac:dyDescent="0.2">
      <c r="B122" s="137"/>
      <c r="C122" s="137"/>
      <c r="D122" s="137"/>
      <c r="E122" s="137"/>
      <c r="F122" s="137"/>
      <c r="G122" s="110"/>
      <c r="H122" s="137"/>
    </row>
    <row r="123" spans="2:9" x14ac:dyDescent="0.2">
      <c r="B123" s="137"/>
      <c r="C123" s="137"/>
      <c r="D123" s="137"/>
      <c r="E123" s="137"/>
      <c r="F123" s="137"/>
      <c r="G123" s="110"/>
      <c r="H123" s="137"/>
    </row>
    <row r="124" spans="2:9" x14ac:dyDescent="0.2">
      <c r="B124" s="137"/>
      <c r="C124" s="137"/>
      <c r="D124" s="137"/>
      <c r="E124" s="137"/>
      <c r="F124" s="137"/>
      <c r="G124" s="110"/>
      <c r="H124" s="137"/>
    </row>
    <row r="125" spans="2:9" x14ac:dyDescent="0.2">
      <c r="B125" s="137"/>
      <c r="C125" s="137"/>
      <c r="D125" s="137"/>
      <c r="E125" s="137"/>
      <c r="F125" s="137"/>
      <c r="G125" s="110"/>
      <c r="H125" s="137"/>
    </row>
    <row r="126" spans="2:9" x14ac:dyDescent="0.2">
      <c r="B126" s="137"/>
      <c r="C126" s="137"/>
      <c r="D126" s="137"/>
      <c r="E126" s="137"/>
      <c r="F126" s="137"/>
      <c r="G126" s="110"/>
      <c r="H126" s="137"/>
    </row>
    <row r="127" spans="2:9" x14ac:dyDescent="0.2">
      <c r="B127" s="137"/>
      <c r="C127" s="137"/>
      <c r="D127" s="137"/>
      <c r="E127" s="137"/>
      <c r="F127" s="137"/>
      <c r="G127" s="110"/>
      <c r="H127" s="137"/>
    </row>
    <row r="128" spans="2:9" x14ac:dyDescent="0.2">
      <c r="B128" s="3" t="s">
        <v>57</v>
      </c>
      <c r="C128" s="22"/>
      <c r="D128" s="22"/>
      <c r="E128" s="22"/>
      <c r="F128" s="22"/>
      <c r="G128" s="104"/>
      <c r="H128" s="22"/>
      <c r="I128" s="22"/>
    </row>
    <row r="129" spans="2:9" x14ac:dyDescent="0.2">
      <c r="B129" s="4" t="s">
        <v>58</v>
      </c>
    </row>
    <row r="131" spans="2:9" x14ac:dyDescent="0.2">
      <c r="B131" s="8" t="s">
        <v>2</v>
      </c>
      <c r="C131" s="9">
        <v>2022</v>
      </c>
      <c r="D131" s="9"/>
      <c r="E131" s="9">
        <v>2021</v>
      </c>
      <c r="F131" s="9"/>
    </row>
    <row r="132" spans="2:9" x14ac:dyDescent="0.2">
      <c r="B132" s="111" t="s">
        <v>59</v>
      </c>
      <c r="C132" s="105">
        <v>72689138.829999998</v>
      </c>
      <c r="D132" s="13"/>
      <c r="E132" s="13">
        <v>70510970.170000002</v>
      </c>
      <c r="F132" s="13"/>
      <c r="I132" s="5"/>
    </row>
    <row r="133" spans="2:9" x14ac:dyDescent="0.2">
      <c r="B133" s="111" t="s">
        <v>60</v>
      </c>
      <c r="C133" s="105">
        <v>386805976.64999998</v>
      </c>
      <c r="D133" s="13"/>
      <c r="E133" s="13">
        <v>0</v>
      </c>
      <c r="F133" s="13"/>
      <c r="I133" s="5"/>
    </row>
    <row r="134" spans="2:9" ht="13.5" thickBot="1" x14ac:dyDescent="0.25">
      <c r="B134" s="31" t="s">
        <v>16</v>
      </c>
      <c r="C134" s="112">
        <f>SUM(C132:C133)</f>
        <v>459495115.47999996</v>
      </c>
      <c r="D134" s="18"/>
      <c r="E134" s="17">
        <f>SUM(E132)</f>
        <v>70510970.170000002</v>
      </c>
      <c r="F134" s="14"/>
      <c r="I134" s="5"/>
    </row>
    <row r="135" spans="2:9" ht="13.5" thickTop="1" x14ac:dyDescent="0.2">
      <c r="C135" s="25"/>
      <c r="D135" s="11"/>
      <c r="E135" s="11"/>
      <c r="I135" s="5"/>
    </row>
    <row r="136" spans="2:9" x14ac:dyDescent="0.2">
      <c r="C136" s="113"/>
      <c r="D136" s="11"/>
      <c r="E136" s="11"/>
      <c r="I136" s="5"/>
    </row>
    <row r="137" spans="2:9" ht="38.25" customHeight="1" x14ac:dyDescent="0.2">
      <c r="B137" s="151" t="s">
        <v>61</v>
      </c>
      <c r="C137" s="151"/>
      <c r="D137" s="151"/>
      <c r="E137" s="151"/>
      <c r="G137" s="7"/>
      <c r="H137" s="7"/>
      <c r="I137" s="7"/>
    </row>
    <row r="138" spans="2:9" ht="38.25" customHeight="1" x14ac:dyDescent="0.2">
      <c r="B138" s="136"/>
      <c r="C138" s="136"/>
      <c r="D138" s="136"/>
      <c r="E138" s="136"/>
      <c r="G138" s="7"/>
      <c r="H138" s="7"/>
      <c r="I138" s="7"/>
    </row>
    <row r="139" spans="2:9" x14ac:dyDescent="0.2">
      <c r="B139" s="3" t="s">
        <v>62</v>
      </c>
      <c r="C139" s="22"/>
      <c r="D139" s="22"/>
      <c r="E139" s="22"/>
      <c r="F139" s="22"/>
      <c r="G139" s="104"/>
      <c r="H139" s="22"/>
      <c r="I139" s="22"/>
    </row>
    <row r="140" spans="2:9" ht="25.5" customHeight="1" x14ac:dyDescent="0.2">
      <c r="B140" s="152" t="s">
        <v>63</v>
      </c>
      <c r="C140" s="152"/>
      <c r="D140" s="152"/>
      <c r="E140" s="152"/>
      <c r="F140" s="114"/>
      <c r="G140" s="114"/>
    </row>
    <row r="142" spans="2:9" x14ac:dyDescent="0.2">
      <c r="B142" s="8" t="s">
        <v>2</v>
      </c>
      <c r="C142" s="9">
        <v>2022</v>
      </c>
      <c r="D142" s="9"/>
      <c r="E142" s="9">
        <v>2021</v>
      </c>
      <c r="F142" s="9"/>
    </row>
    <row r="143" spans="2:9" x14ac:dyDescent="0.2">
      <c r="B143" s="11" t="s">
        <v>64</v>
      </c>
      <c r="C143" s="72">
        <v>29885000</v>
      </c>
      <c r="D143" s="72"/>
      <c r="E143" s="72">
        <v>28987333.34</v>
      </c>
      <c r="F143" s="13"/>
    </row>
    <row r="144" spans="2:9" x14ac:dyDescent="0.2">
      <c r="B144" s="11" t="s">
        <v>65</v>
      </c>
      <c r="C144" s="72">
        <v>15216000</v>
      </c>
      <c r="D144" s="72"/>
      <c r="E144" s="72">
        <v>12305900</v>
      </c>
      <c r="F144" s="13"/>
    </row>
    <row r="145" spans="2:9" x14ac:dyDescent="0.2">
      <c r="B145" s="11" t="s">
        <v>66</v>
      </c>
      <c r="C145" s="72">
        <v>176000</v>
      </c>
      <c r="D145" s="72"/>
      <c r="E145" s="10">
        <v>0</v>
      </c>
      <c r="F145" s="13"/>
    </row>
    <row r="146" spans="2:9" x14ac:dyDescent="0.2">
      <c r="B146" s="115" t="s">
        <v>67</v>
      </c>
      <c r="C146" s="72">
        <v>3122825.86</v>
      </c>
      <c r="D146" s="72"/>
      <c r="E146" s="72">
        <v>2786193.81</v>
      </c>
      <c r="F146" s="13"/>
    </row>
    <row r="147" spans="2:9" x14ac:dyDescent="0.2">
      <c r="B147" s="115" t="s">
        <v>68</v>
      </c>
      <c r="C147" s="72">
        <v>3202171</v>
      </c>
      <c r="D147" s="72"/>
      <c r="E147" s="72">
        <v>2914992.56</v>
      </c>
      <c r="F147" s="13"/>
    </row>
    <row r="148" spans="2:9" x14ac:dyDescent="0.2">
      <c r="B148" s="115" t="s">
        <v>69</v>
      </c>
      <c r="C148" s="72">
        <v>358641.36</v>
      </c>
      <c r="D148" s="72"/>
      <c r="E148" s="72">
        <v>308880.62</v>
      </c>
      <c r="F148" s="13"/>
    </row>
    <row r="149" spans="2:9" x14ac:dyDescent="0.2">
      <c r="B149" s="116" t="s">
        <v>70</v>
      </c>
      <c r="C149" s="72">
        <v>3748083.33</v>
      </c>
      <c r="D149" s="72"/>
      <c r="E149" s="72">
        <v>3383408.34</v>
      </c>
      <c r="F149" s="13"/>
    </row>
    <row r="150" spans="2:9" x14ac:dyDescent="0.2">
      <c r="B150" s="11" t="s">
        <v>71</v>
      </c>
      <c r="C150" s="72">
        <v>3624000</v>
      </c>
      <c r="D150" s="72"/>
      <c r="E150" s="10">
        <v>0</v>
      </c>
      <c r="F150" s="13"/>
    </row>
    <row r="151" spans="2:9" x14ac:dyDescent="0.2">
      <c r="B151" s="11" t="s">
        <v>72</v>
      </c>
      <c r="C151" s="72">
        <v>3760300</v>
      </c>
      <c r="D151" s="72"/>
      <c r="E151" s="72">
        <v>8888500</v>
      </c>
      <c r="F151" s="13"/>
    </row>
    <row r="152" spans="2:9" x14ac:dyDescent="0.2">
      <c r="B152" s="116" t="s">
        <v>73</v>
      </c>
      <c r="C152" s="72">
        <v>15000</v>
      </c>
      <c r="D152" s="72"/>
      <c r="E152" s="72">
        <v>45000</v>
      </c>
      <c r="F152" s="13"/>
    </row>
    <row r="153" spans="2:9" x14ac:dyDescent="0.2">
      <c r="B153" s="11" t="s">
        <v>74</v>
      </c>
      <c r="C153" s="72">
        <v>100000</v>
      </c>
      <c r="D153" s="72"/>
      <c r="E153" s="72">
        <v>394500</v>
      </c>
      <c r="F153" s="13"/>
    </row>
    <row r="154" spans="2:9" x14ac:dyDescent="0.2">
      <c r="B154" s="11" t="s">
        <v>75</v>
      </c>
      <c r="C154" s="72">
        <v>87309.64</v>
      </c>
      <c r="D154" s="72"/>
      <c r="E154" s="10">
        <v>2248027.84</v>
      </c>
      <c r="F154" s="13"/>
    </row>
    <row r="155" spans="2:9" x14ac:dyDescent="0.2">
      <c r="B155" s="117" t="s">
        <v>76</v>
      </c>
      <c r="C155" s="10">
        <v>0</v>
      </c>
      <c r="D155" s="72"/>
      <c r="E155" s="72">
        <v>647767.9</v>
      </c>
      <c r="F155" s="13"/>
    </row>
    <row r="156" spans="2:9" x14ac:dyDescent="0.2">
      <c r="B156" s="117" t="s">
        <v>77</v>
      </c>
      <c r="C156" s="10">
        <v>0</v>
      </c>
      <c r="D156" s="72"/>
      <c r="E156" s="72">
        <v>895682.39</v>
      </c>
      <c r="F156" s="13"/>
    </row>
    <row r="157" spans="2:9" ht="13.5" thickBot="1" x14ac:dyDescent="0.25">
      <c r="B157" s="31" t="s">
        <v>16</v>
      </c>
      <c r="C157" s="17">
        <f>SUM(C143:C156)</f>
        <v>63295331.189999998</v>
      </c>
      <c r="D157" s="72"/>
      <c r="E157" s="17">
        <f>SUM(E143:E156)</f>
        <v>63806186.800000004</v>
      </c>
      <c r="F157" s="13"/>
      <c r="I157" s="21"/>
    </row>
    <row r="158" spans="2:9" ht="13.5" thickTop="1" x14ac:dyDescent="0.2">
      <c r="B158" s="31"/>
      <c r="C158" s="18"/>
      <c r="D158" s="72"/>
      <c r="E158" s="18"/>
      <c r="F158" s="72"/>
      <c r="I158" s="21"/>
    </row>
    <row r="159" spans="2:9" x14ac:dyDescent="0.2">
      <c r="B159" s="31"/>
      <c r="C159" s="18"/>
      <c r="D159" s="72"/>
      <c r="E159" s="18"/>
      <c r="F159" s="72"/>
      <c r="I159" s="21"/>
    </row>
    <row r="160" spans="2:9" x14ac:dyDescent="0.2">
      <c r="B160" s="31"/>
      <c r="C160" s="18"/>
      <c r="D160" s="72"/>
      <c r="E160" s="18"/>
      <c r="F160" s="72"/>
      <c r="I160" s="21"/>
    </row>
    <row r="161" spans="2:9" x14ac:dyDescent="0.2">
      <c r="B161" s="31"/>
      <c r="C161" s="18"/>
      <c r="D161" s="72"/>
      <c r="E161" s="18"/>
      <c r="F161" s="72"/>
      <c r="I161" s="21"/>
    </row>
    <row r="162" spans="2:9" x14ac:dyDescent="0.2">
      <c r="B162" s="31"/>
      <c r="C162" s="18"/>
      <c r="D162" s="72"/>
      <c r="E162" s="18"/>
      <c r="F162" s="72"/>
      <c r="I162" s="21"/>
    </row>
    <row r="163" spans="2:9" x14ac:dyDescent="0.2">
      <c r="B163" s="3" t="s">
        <v>78</v>
      </c>
      <c r="C163" s="22"/>
      <c r="D163" s="22"/>
      <c r="E163" s="22"/>
      <c r="F163" s="118"/>
      <c r="G163" s="104"/>
      <c r="H163" s="22"/>
      <c r="I163" s="119"/>
    </row>
    <row r="164" spans="2:9" ht="28.5" customHeight="1" x14ac:dyDescent="0.2">
      <c r="B164" s="152" t="s">
        <v>63</v>
      </c>
      <c r="C164" s="152"/>
      <c r="D164" s="152"/>
      <c r="E164" s="152"/>
      <c r="F164" s="72"/>
      <c r="I164" s="21"/>
    </row>
    <row r="165" spans="2:9" x14ac:dyDescent="0.2">
      <c r="B165" s="31"/>
      <c r="C165" s="18"/>
      <c r="D165" s="72"/>
      <c r="E165" s="18"/>
      <c r="F165" s="72"/>
      <c r="I165" s="21"/>
    </row>
    <row r="166" spans="2:9" x14ac:dyDescent="0.2">
      <c r="B166" s="8" t="s">
        <v>2</v>
      </c>
      <c r="C166" s="9">
        <v>2022</v>
      </c>
      <c r="D166" s="9"/>
      <c r="E166" s="9">
        <v>2021</v>
      </c>
      <c r="F166" s="72"/>
      <c r="I166" s="21"/>
    </row>
    <row r="167" spans="2:9" x14ac:dyDescent="0.2">
      <c r="B167" s="117" t="s">
        <v>76</v>
      </c>
      <c r="C167" s="10">
        <v>16350</v>
      </c>
      <c r="D167" s="72"/>
      <c r="E167" s="18"/>
      <c r="F167" s="72"/>
      <c r="I167" s="21"/>
    </row>
    <row r="168" spans="2:9" ht="13.5" thickBot="1" x14ac:dyDescent="0.25">
      <c r="B168" s="31" t="s">
        <v>16</v>
      </c>
      <c r="C168" s="17">
        <f>+C167</f>
        <v>16350</v>
      </c>
      <c r="D168" s="72"/>
      <c r="E168" s="17">
        <f>+E167</f>
        <v>0</v>
      </c>
      <c r="F168" s="72"/>
      <c r="I168" s="21"/>
    </row>
    <row r="169" spans="2:9" ht="13.5" thickTop="1" x14ac:dyDescent="0.2">
      <c r="B169" s="31"/>
      <c r="C169" s="120"/>
      <c r="D169" s="72"/>
      <c r="E169" s="18"/>
      <c r="F169" s="72"/>
    </row>
    <row r="170" spans="2:9" x14ac:dyDescent="0.2">
      <c r="B170" s="31"/>
      <c r="C170" s="120"/>
      <c r="D170" s="72"/>
      <c r="E170" s="18"/>
      <c r="F170" s="72"/>
    </row>
    <row r="171" spans="2:9" x14ac:dyDescent="0.2">
      <c r="B171" s="31"/>
      <c r="C171" s="120"/>
      <c r="D171" s="72"/>
      <c r="E171" s="18"/>
      <c r="F171" s="72"/>
    </row>
    <row r="172" spans="2:9" x14ac:dyDescent="0.2">
      <c r="B172" s="31"/>
      <c r="C172" s="120"/>
      <c r="D172" s="72"/>
      <c r="E172" s="18"/>
      <c r="F172" s="72"/>
    </row>
    <row r="173" spans="2:9" x14ac:dyDescent="0.2">
      <c r="B173" s="31"/>
      <c r="C173" s="120"/>
      <c r="D173" s="72"/>
      <c r="E173" s="18"/>
      <c r="F173" s="72"/>
    </row>
    <row r="174" spans="2:9" x14ac:dyDescent="0.2">
      <c r="B174" s="31"/>
      <c r="C174" s="120"/>
      <c r="D174" s="72"/>
      <c r="E174" s="18"/>
      <c r="F174" s="72"/>
    </row>
    <row r="175" spans="2:9" x14ac:dyDescent="0.2">
      <c r="B175" s="31"/>
      <c r="C175" s="120"/>
      <c r="D175" s="72"/>
      <c r="E175" s="18"/>
      <c r="F175" s="72"/>
    </row>
    <row r="176" spans="2:9" x14ac:dyDescent="0.2">
      <c r="B176" s="31"/>
      <c r="C176" s="120"/>
      <c r="D176" s="72"/>
      <c r="E176" s="18"/>
      <c r="F176" s="72"/>
    </row>
    <row r="177" spans="2:9" x14ac:dyDescent="0.2">
      <c r="B177" s="31"/>
      <c r="C177" s="120"/>
      <c r="D177" s="72"/>
      <c r="E177" s="18"/>
      <c r="F177" s="72"/>
    </row>
    <row r="178" spans="2:9" x14ac:dyDescent="0.2">
      <c r="B178" s="31"/>
      <c r="C178" s="120"/>
      <c r="D178" s="72"/>
      <c r="E178" s="18"/>
      <c r="F178" s="72"/>
    </row>
    <row r="179" spans="2:9" x14ac:dyDescent="0.2">
      <c r="B179" s="31"/>
      <c r="C179" s="120"/>
      <c r="D179" s="72"/>
      <c r="E179" s="18"/>
      <c r="F179" s="72"/>
    </row>
    <row r="180" spans="2:9" x14ac:dyDescent="0.2">
      <c r="B180" s="31"/>
      <c r="C180" s="120"/>
      <c r="D180" s="72"/>
      <c r="E180" s="18"/>
      <c r="F180" s="72"/>
    </row>
    <row r="181" spans="2:9" x14ac:dyDescent="0.2">
      <c r="B181" s="31"/>
      <c r="C181" s="120"/>
      <c r="D181" s="72"/>
      <c r="E181" s="18"/>
      <c r="F181" s="72"/>
    </row>
    <row r="182" spans="2:9" x14ac:dyDescent="0.2">
      <c r="B182" s="31"/>
      <c r="C182" s="120"/>
      <c r="D182" s="72"/>
      <c r="E182" s="18"/>
      <c r="F182" s="72"/>
    </row>
    <row r="183" spans="2:9" x14ac:dyDescent="0.2">
      <c r="B183" s="31"/>
      <c r="C183" s="120"/>
      <c r="D183" s="72"/>
      <c r="E183" s="18"/>
      <c r="F183" s="72"/>
    </row>
    <row r="184" spans="2:9" x14ac:dyDescent="0.2">
      <c r="B184" s="31"/>
      <c r="C184" s="120"/>
      <c r="D184" s="72"/>
      <c r="E184" s="18"/>
      <c r="F184" s="72"/>
    </row>
    <row r="185" spans="2:9" x14ac:dyDescent="0.2">
      <c r="B185" s="31"/>
      <c r="C185" s="120"/>
      <c r="D185" s="72"/>
      <c r="E185" s="18"/>
      <c r="F185" s="72"/>
    </row>
    <row r="186" spans="2:9" x14ac:dyDescent="0.2">
      <c r="B186" s="31"/>
      <c r="C186" s="120"/>
      <c r="D186" s="72"/>
      <c r="E186" s="18"/>
      <c r="F186" s="72"/>
    </row>
    <row r="187" spans="2:9" x14ac:dyDescent="0.2">
      <c r="B187" s="31"/>
      <c r="C187" s="120"/>
      <c r="D187" s="72"/>
      <c r="E187" s="18"/>
      <c r="F187" s="72"/>
    </row>
    <row r="188" spans="2:9" x14ac:dyDescent="0.2">
      <c r="B188" s="31"/>
      <c r="C188" s="120"/>
      <c r="D188" s="72"/>
      <c r="E188" s="18"/>
      <c r="F188" s="72"/>
    </row>
    <row r="189" spans="2:9" x14ac:dyDescent="0.2">
      <c r="B189" s="155" t="s">
        <v>79</v>
      </c>
      <c r="C189" s="155"/>
      <c r="D189" s="155"/>
      <c r="E189" s="155"/>
      <c r="F189" s="155"/>
      <c r="G189" s="2"/>
      <c r="H189" s="22"/>
      <c r="I189" s="22"/>
    </row>
    <row r="190" spans="2:9" ht="29.25" customHeight="1" x14ac:dyDescent="0.2">
      <c r="B190" s="151" t="s">
        <v>80</v>
      </c>
      <c r="C190" s="151"/>
      <c r="D190" s="151"/>
      <c r="E190" s="151"/>
      <c r="F190" s="121"/>
      <c r="G190" s="121"/>
    </row>
    <row r="192" spans="2:9" x14ac:dyDescent="0.2">
      <c r="B192" s="8" t="s">
        <v>2</v>
      </c>
      <c r="C192" s="9">
        <v>2022</v>
      </c>
      <c r="D192" s="9"/>
      <c r="E192" s="9">
        <v>2021</v>
      </c>
      <c r="F192" s="9"/>
    </row>
    <row r="193" spans="2:6" x14ac:dyDescent="0.2">
      <c r="B193" s="122" t="s">
        <v>81</v>
      </c>
      <c r="C193" s="72">
        <v>114517.77</v>
      </c>
      <c r="D193" s="72"/>
      <c r="E193" s="72">
        <v>76529.95</v>
      </c>
      <c r="F193" s="13"/>
    </row>
    <row r="194" spans="2:6" x14ac:dyDescent="0.2">
      <c r="B194" s="122" t="s">
        <v>82</v>
      </c>
      <c r="C194" s="72">
        <v>8200.34</v>
      </c>
      <c r="D194" s="72"/>
      <c r="E194" s="72">
        <v>0</v>
      </c>
      <c r="F194" s="13"/>
    </row>
    <row r="195" spans="2:6" x14ac:dyDescent="0.2">
      <c r="B195" s="122" t="s">
        <v>83</v>
      </c>
      <c r="C195" s="72">
        <v>34220</v>
      </c>
      <c r="D195" s="72"/>
      <c r="E195" s="72">
        <v>0</v>
      </c>
      <c r="F195" s="13"/>
    </row>
    <row r="196" spans="2:6" ht="12" customHeight="1" x14ac:dyDescent="0.2">
      <c r="B196" s="122" t="s">
        <v>84</v>
      </c>
      <c r="C196" s="72">
        <v>65233.94</v>
      </c>
      <c r="D196" s="72"/>
      <c r="E196" s="72">
        <v>10248.299999999999</v>
      </c>
      <c r="F196" s="13"/>
    </row>
    <row r="197" spans="2:6" ht="12" customHeight="1" x14ac:dyDescent="0.2">
      <c r="B197" s="122" t="s">
        <v>85</v>
      </c>
      <c r="C197" s="72">
        <v>11749.51</v>
      </c>
      <c r="D197" s="72"/>
      <c r="E197" s="72">
        <v>0</v>
      </c>
      <c r="F197" s="13"/>
    </row>
    <row r="198" spans="2:6" ht="12" customHeight="1" x14ac:dyDescent="0.2">
      <c r="B198" s="122" t="s">
        <v>86</v>
      </c>
      <c r="C198" s="105">
        <v>202.5</v>
      </c>
      <c r="D198" s="72"/>
      <c r="E198" s="72">
        <v>0</v>
      </c>
      <c r="F198" s="13"/>
    </row>
    <row r="199" spans="2:6" ht="12" customHeight="1" x14ac:dyDescent="0.2">
      <c r="B199" s="122" t="s">
        <v>87</v>
      </c>
      <c r="C199" s="105">
        <v>68365.23</v>
      </c>
      <c r="D199" s="72"/>
      <c r="E199" s="72">
        <v>0</v>
      </c>
      <c r="F199" s="13"/>
    </row>
    <row r="200" spans="2:6" x14ac:dyDescent="0.2">
      <c r="B200" s="122" t="s">
        <v>88</v>
      </c>
      <c r="C200" s="10">
        <v>1750000</v>
      </c>
      <c r="D200" s="7"/>
      <c r="E200" s="10">
        <v>980000</v>
      </c>
      <c r="F200" s="14"/>
    </row>
    <row r="201" spans="2:6" ht="25.5" x14ac:dyDescent="0.2">
      <c r="B201" s="122" t="s">
        <v>89</v>
      </c>
      <c r="C201" s="10">
        <v>22762.34</v>
      </c>
      <c r="D201" s="7"/>
      <c r="E201" s="10">
        <v>0</v>
      </c>
      <c r="F201" s="14"/>
    </row>
    <row r="202" spans="2:6" x14ac:dyDescent="0.2">
      <c r="B202" s="122" t="s">
        <v>90</v>
      </c>
      <c r="C202" s="10">
        <v>2375.92</v>
      </c>
      <c r="D202" s="7"/>
      <c r="E202" s="10">
        <v>12980</v>
      </c>
      <c r="F202" s="14"/>
    </row>
    <row r="203" spans="2:6" x14ac:dyDescent="0.2">
      <c r="B203" s="122" t="s">
        <v>91</v>
      </c>
      <c r="C203" s="123">
        <v>90009.39</v>
      </c>
      <c r="D203" s="19"/>
      <c r="E203" s="123">
        <v>71561.39</v>
      </c>
    </row>
    <row r="204" spans="2:6" x14ac:dyDescent="0.2">
      <c r="B204" s="122" t="s">
        <v>92</v>
      </c>
      <c r="C204" s="123">
        <v>239923.38</v>
      </c>
      <c r="D204" s="19"/>
      <c r="E204" s="123">
        <v>156074.68</v>
      </c>
    </row>
    <row r="205" spans="2:6" x14ac:dyDescent="0.2">
      <c r="B205" s="122" t="s">
        <v>93</v>
      </c>
      <c r="C205" s="123">
        <v>7876.5</v>
      </c>
      <c r="D205" s="19"/>
      <c r="E205" s="123">
        <v>22194.19</v>
      </c>
    </row>
    <row r="206" spans="2:6" x14ac:dyDescent="0.2">
      <c r="B206" s="122" t="s">
        <v>94</v>
      </c>
      <c r="C206" s="123">
        <v>336852.7</v>
      </c>
      <c r="D206" s="19"/>
      <c r="E206" s="123">
        <v>0</v>
      </c>
    </row>
    <row r="207" spans="2:6" x14ac:dyDescent="0.2">
      <c r="B207" s="122" t="s">
        <v>95</v>
      </c>
      <c r="C207" s="123">
        <v>512.41</v>
      </c>
      <c r="D207" s="19"/>
      <c r="E207" s="123">
        <v>84579.48</v>
      </c>
    </row>
    <row r="208" spans="2:6" x14ac:dyDescent="0.2">
      <c r="B208" s="122" t="s">
        <v>96</v>
      </c>
      <c r="C208" s="123">
        <v>25004.42</v>
      </c>
      <c r="D208" s="19"/>
      <c r="E208" s="123">
        <v>182900</v>
      </c>
    </row>
    <row r="209" spans="2:9" x14ac:dyDescent="0.2">
      <c r="B209" s="122" t="s">
        <v>97</v>
      </c>
      <c r="C209" s="123">
        <v>3853.88</v>
      </c>
      <c r="D209" s="19"/>
      <c r="E209" s="123">
        <v>33340.9</v>
      </c>
    </row>
    <row r="210" spans="2:9" x14ac:dyDescent="0.2">
      <c r="B210" s="124" t="s">
        <v>98</v>
      </c>
      <c r="C210" s="125">
        <f>SUM(C193:C209)</f>
        <v>2781660.23</v>
      </c>
      <c r="D210" s="74"/>
      <c r="E210" s="125">
        <f>SUM(E193:E209)</f>
        <v>1630408.8899999997</v>
      </c>
    </row>
    <row r="211" spans="2:9" x14ac:dyDescent="0.2">
      <c r="B211" s="124" t="s">
        <v>99</v>
      </c>
      <c r="C211" s="25">
        <f>+C17</f>
        <v>202689.61</v>
      </c>
      <c r="D211" s="11"/>
      <c r="E211" s="25">
        <v>320702.52</v>
      </c>
    </row>
    <row r="212" spans="2:9" ht="13.5" thickBot="1" x14ac:dyDescent="0.25">
      <c r="C212" s="17">
        <f>SUM(C210:D211)</f>
        <v>2984349.84</v>
      </c>
      <c r="D212" s="18"/>
      <c r="E212" s="17">
        <f>SUM(E210:F211)</f>
        <v>1951111.4099999997</v>
      </c>
    </row>
    <row r="213" spans="2:9" ht="13.5" thickTop="1" x14ac:dyDescent="0.2">
      <c r="C213" s="18"/>
      <c r="D213" s="18"/>
      <c r="E213" s="18"/>
    </row>
    <row r="214" spans="2:9" x14ac:dyDescent="0.2">
      <c r="B214" s="1" t="s">
        <v>100</v>
      </c>
      <c r="C214" s="18"/>
      <c r="D214" s="18"/>
      <c r="E214" s="18"/>
    </row>
    <row r="215" spans="2:9" x14ac:dyDescent="0.2">
      <c r="B215" s="1" t="s">
        <v>101</v>
      </c>
      <c r="C215" s="18"/>
      <c r="D215" s="18"/>
      <c r="E215" s="18"/>
    </row>
    <row r="216" spans="2:9" x14ac:dyDescent="0.2">
      <c r="B216" s="122" t="s">
        <v>83</v>
      </c>
      <c r="C216" s="72">
        <v>35403.440000000002</v>
      </c>
      <c r="D216" s="18"/>
      <c r="E216" s="18"/>
    </row>
    <row r="217" spans="2:9" x14ac:dyDescent="0.2">
      <c r="B217" s="122" t="s">
        <v>84</v>
      </c>
      <c r="C217" s="72">
        <f>+C211*25%</f>
        <v>50672.402499999997</v>
      </c>
      <c r="D217" s="18"/>
      <c r="E217" s="18"/>
    </row>
    <row r="218" spans="2:9" x14ac:dyDescent="0.2">
      <c r="B218" s="122" t="s">
        <v>87</v>
      </c>
      <c r="C218" s="72">
        <v>12134.38</v>
      </c>
      <c r="D218" s="18"/>
      <c r="E218" s="18"/>
    </row>
    <row r="219" spans="2:9" x14ac:dyDescent="0.2">
      <c r="B219" s="122" t="s">
        <v>91</v>
      </c>
      <c r="C219" s="72">
        <f>+C211*30%</f>
        <v>60806.882999999994</v>
      </c>
      <c r="D219" s="18"/>
      <c r="E219" s="18"/>
    </row>
    <row r="220" spans="2:9" x14ac:dyDescent="0.2">
      <c r="B220" s="122" t="s">
        <v>92</v>
      </c>
      <c r="C220" s="126">
        <v>25268.959999999999</v>
      </c>
      <c r="D220" s="11"/>
      <c r="E220" s="25"/>
      <c r="I220" s="21"/>
    </row>
    <row r="221" spans="2:9" x14ac:dyDescent="0.2">
      <c r="B221" s="122" t="s">
        <v>93</v>
      </c>
      <c r="C221" s="5">
        <v>18403.54</v>
      </c>
      <c r="D221" s="11"/>
      <c r="E221" s="25"/>
      <c r="I221" s="21"/>
    </row>
    <row r="222" spans="2:9" x14ac:dyDescent="0.2">
      <c r="B222" s="122"/>
      <c r="C222" s="127">
        <f>SUM(C216:C221)</f>
        <v>202689.60550000001</v>
      </c>
      <c r="D222" s="11"/>
      <c r="E222" s="25"/>
      <c r="I222" s="21"/>
    </row>
    <row r="223" spans="2:9" x14ac:dyDescent="0.2">
      <c r="B223" s="122"/>
      <c r="C223" s="126"/>
      <c r="D223" s="11"/>
      <c r="E223" s="25"/>
      <c r="I223" s="21"/>
    </row>
    <row r="224" spans="2:9" x14ac:dyDescent="0.2">
      <c r="B224" s="155" t="s">
        <v>102</v>
      </c>
      <c r="C224" s="155"/>
      <c r="D224" s="155"/>
      <c r="E224" s="155"/>
      <c r="F224" s="155"/>
      <c r="G224" s="128"/>
      <c r="H224" s="7"/>
      <c r="I224" s="7"/>
    </row>
    <row r="225" spans="2:9" ht="27.75" customHeight="1" x14ac:dyDescent="0.2">
      <c r="B225" s="152" t="s">
        <v>103</v>
      </c>
      <c r="C225" s="152"/>
      <c r="D225" s="152"/>
      <c r="E225" s="152"/>
      <c r="F225" s="152"/>
      <c r="G225" s="152"/>
    </row>
    <row r="226" spans="2:9" x14ac:dyDescent="0.2">
      <c r="B226" s="7"/>
      <c r="C226" s="129"/>
      <c r="D226" s="129"/>
      <c r="E226" s="129"/>
      <c r="F226" s="129"/>
      <c r="G226" s="10"/>
      <c r="H226" s="7"/>
    </row>
    <row r="227" spans="2:9" x14ac:dyDescent="0.2">
      <c r="B227" s="8" t="s">
        <v>2</v>
      </c>
      <c r="C227" s="9">
        <v>2022</v>
      </c>
      <c r="D227" s="9"/>
      <c r="E227" s="9">
        <v>2021</v>
      </c>
      <c r="F227" s="9"/>
      <c r="G227" s="10"/>
      <c r="H227" s="7"/>
    </row>
    <row r="228" spans="2:9" x14ac:dyDescent="0.2">
      <c r="B228" s="19" t="s">
        <v>104</v>
      </c>
      <c r="C228" s="72">
        <f>+C74</f>
        <v>869491.29</v>
      </c>
      <c r="D228" s="72"/>
      <c r="E228" s="72">
        <v>857350.49</v>
      </c>
      <c r="F228" s="72"/>
      <c r="G228" s="10"/>
      <c r="H228" s="7"/>
    </row>
    <row r="229" spans="2:9" x14ac:dyDescent="0.2">
      <c r="B229" s="19" t="s">
        <v>105</v>
      </c>
      <c r="C229" s="72">
        <f>+E74</f>
        <v>713840.21</v>
      </c>
      <c r="D229" s="72"/>
      <c r="E229" s="72">
        <v>870263.34</v>
      </c>
      <c r="F229" s="72"/>
      <c r="G229" s="10"/>
      <c r="H229" s="7"/>
      <c r="I229" s="7"/>
    </row>
    <row r="230" spans="2:9" x14ac:dyDescent="0.2">
      <c r="B230" s="19" t="s">
        <v>106</v>
      </c>
      <c r="C230" s="72">
        <f>+G74</f>
        <v>164549.78</v>
      </c>
      <c r="D230" s="72"/>
      <c r="E230" s="72">
        <f>+G87</f>
        <v>934304.19</v>
      </c>
      <c r="F230" s="72"/>
      <c r="G230" s="10"/>
      <c r="H230" s="7"/>
      <c r="I230" s="7"/>
    </row>
    <row r="231" spans="2:9" x14ac:dyDescent="0.2">
      <c r="B231" s="19" t="s">
        <v>107</v>
      </c>
      <c r="C231" s="72">
        <f>+C104</f>
        <v>416680.64</v>
      </c>
      <c r="D231" s="72"/>
      <c r="E231" s="72">
        <v>531003.22</v>
      </c>
      <c r="F231" s="72"/>
      <c r="G231" s="10"/>
      <c r="H231" s="7"/>
      <c r="I231" s="130"/>
    </row>
    <row r="232" spans="2:9" ht="13.5" thickBot="1" x14ac:dyDescent="0.25">
      <c r="B232" s="74" t="s">
        <v>16</v>
      </c>
      <c r="C232" s="17">
        <f>SUM(C228:C231)</f>
        <v>2164561.9199999999</v>
      </c>
      <c r="D232" s="72"/>
      <c r="E232" s="17">
        <f>SUM(E228:E231)</f>
        <v>3192921.24</v>
      </c>
      <c r="F232" s="72"/>
      <c r="G232" s="10"/>
      <c r="H232" s="7"/>
      <c r="I232" s="7"/>
    </row>
    <row r="233" spans="2:9" ht="13.5" thickTop="1" x14ac:dyDescent="0.2">
      <c r="B233" s="7"/>
      <c r="C233" s="19"/>
      <c r="D233" s="19"/>
      <c r="E233" s="19"/>
      <c r="F233" s="19"/>
      <c r="G233" s="10"/>
      <c r="H233" s="7"/>
    </row>
    <row r="234" spans="2:9" x14ac:dyDescent="0.2">
      <c r="B234" s="7"/>
      <c r="C234" s="19"/>
      <c r="D234" s="19"/>
      <c r="E234" s="19"/>
      <c r="F234" s="19"/>
      <c r="G234" s="10"/>
      <c r="H234" s="7"/>
    </row>
    <row r="235" spans="2:9" x14ac:dyDescent="0.2">
      <c r="B235" s="7"/>
      <c r="C235" s="19"/>
      <c r="D235" s="19"/>
      <c r="E235" s="19"/>
      <c r="F235" s="19"/>
      <c r="G235" s="10"/>
      <c r="H235" s="7"/>
    </row>
    <row r="236" spans="2:9" x14ac:dyDescent="0.2">
      <c r="B236" s="7"/>
      <c r="C236" s="19"/>
      <c r="D236" s="19"/>
      <c r="E236" s="19"/>
      <c r="F236" s="19"/>
      <c r="G236" s="10"/>
      <c r="H236" s="7"/>
    </row>
    <row r="237" spans="2:9" x14ac:dyDescent="0.2">
      <c r="B237" s="7"/>
      <c r="C237" s="19"/>
      <c r="D237" s="19"/>
      <c r="E237" s="19"/>
      <c r="F237" s="19"/>
      <c r="G237" s="10"/>
      <c r="H237" s="7"/>
    </row>
    <row r="238" spans="2:9" x14ac:dyDescent="0.2">
      <c r="B238" s="7"/>
      <c r="C238" s="19"/>
      <c r="D238" s="19"/>
      <c r="E238" s="19"/>
      <c r="F238" s="19"/>
      <c r="G238" s="10"/>
      <c r="H238" s="7"/>
    </row>
    <row r="239" spans="2:9" x14ac:dyDescent="0.2">
      <c r="B239" s="7"/>
      <c r="C239" s="19"/>
      <c r="D239" s="19"/>
      <c r="E239" s="19"/>
      <c r="F239" s="19"/>
      <c r="G239" s="10"/>
      <c r="H239" s="7"/>
    </row>
    <row r="240" spans="2:9" x14ac:dyDescent="0.2">
      <c r="B240" s="7"/>
      <c r="C240" s="19"/>
      <c r="D240" s="19"/>
      <c r="E240" s="19"/>
      <c r="F240" s="19"/>
      <c r="G240" s="10"/>
      <c r="H240" s="7"/>
    </row>
    <row r="241" spans="2:9" x14ac:dyDescent="0.2">
      <c r="B241" s="7"/>
      <c r="C241" s="19"/>
      <c r="D241" s="19"/>
      <c r="E241" s="19"/>
      <c r="F241" s="19"/>
      <c r="G241" s="10"/>
      <c r="H241" s="7"/>
    </row>
    <row r="242" spans="2:9" x14ac:dyDescent="0.2">
      <c r="B242" s="7"/>
      <c r="C242" s="19"/>
      <c r="D242" s="19"/>
      <c r="E242" s="19"/>
      <c r="F242" s="19"/>
      <c r="G242" s="10"/>
      <c r="H242" s="7"/>
    </row>
    <row r="243" spans="2:9" x14ac:dyDescent="0.2">
      <c r="B243" s="7"/>
      <c r="C243" s="19"/>
      <c r="D243" s="19"/>
      <c r="E243" s="19"/>
      <c r="F243" s="19"/>
      <c r="G243" s="10"/>
      <c r="H243" s="7"/>
    </row>
    <row r="244" spans="2:9" x14ac:dyDescent="0.2">
      <c r="B244" s="7"/>
      <c r="C244" s="19"/>
      <c r="D244" s="19"/>
      <c r="E244" s="19"/>
      <c r="F244" s="19"/>
      <c r="G244" s="10"/>
      <c r="H244" s="7"/>
    </row>
    <row r="245" spans="2:9" x14ac:dyDescent="0.2">
      <c r="B245" s="7"/>
      <c r="C245" s="19"/>
      <c r="D245" s="19"/>
      <c r="E245" s="19"/>
      <c r="F245" s="19"/>
      <c r="G245" s="10"/>
      <c r="H245" s="7"/>
    </row>
    <row r="246" spans="2:9" x14ac:dyDescent="0.2">
      <c r="B246" s="7"/>
      <c r="C246" s="19"/>
      <c r="D246" s="19"/>
      <c r="E246" s="19"/>
      <c r="F246" s="19"/>
      <c r="G246" s="10"/>
      <c r="H246" s="7"/>
    </row>
    <row r="247" spans="2:9" x14ac:dyDescent="0.2">
      <c r="B247" s="7"/>
      <c r="C247" s="19"/>
      <c r="D247" s="19"/>
      <c r="E247" s="19"/>
      <c r="F247" s="19"/>
      <c r="G247" s="10"/>
      <c r="H247" s="7"/>
    </row>
    <row r="248" spans="2:9" x14ac:dyDescent="0.2">
      <c r="B248" s="7"/>
      <c r="C248" s="19"/>
      <c r="D248" s="19"/>
      <c r="E248" s="19"/>
      <c r="F248" s="19"/>
      <c r="G248" s="10"/>
      <c r="H248" s="7"/>
    </row>
    <row r="249" spans="2:9" x14ac:dyDescent="0.2">
      <c r="B249" s="7"/>
      <c r="C249" s="19"/>
      <c r="D249" s="19"/>
      <c r="E249" s="19"/>
      <c r="F249" s="19"/>
      <c r="G249" s="10"/>
      <c r="H249" s="7"/>
    </row>
    <row r="250" spans="2:9" x14ac:dyDescent="0.2">
      <c r="B250" s="7"/>
      <c r="C250" s="19"/>
      <c r="D250" s="19"/>
      <c r="E250" s="19"/>
      <c r="F250" s="19"/>
      <c r="G250" s="10"/>
      <c r="H250" s="7"/>
    </row>
    <row r="251" spans="2:9" x14ac:dyDescent="0.2">
      <c r="B251" s="7"/>
      <c r="C251" s="19"/>
      <c r="D251" s="19"/>
      <c r="E251" s="19"/>
      <c r="F251" s="19"/>
      <c r="G251" s="10"/>
      <c r="H251" s="7"/>
    </row>
    <row r="252" spans="2:9" x14ac:dyDescent="0.2">
      <c r="B252" s="7"/>
      <c r="C252" s="19"/>
      <c r="D252" s="19"/>
      <c r="E252" s="19"/>
      <c r="F252" s="19"/>
      <c r="G252" s="10"/>
      <c r="H252" s="7"/>
    </row>
    <row r="253" spans="2:9" x14ac:dyDescent="0.2">
      <c r="B253" s="7"/>
      <c r="C253" s="19"/>
      <c r="D253" s="19"/>
      <c r="E253" s="19"/>
      <c r="F253" s="19"/>
      <c r="G253" s="10"/>
      <c r="H253" s="7"/>
    </row>
    <row r="254" spans="2:9" x14ac:dyDescent="0.2">
      <c r="B254" s="155" t="s">
        <v>108</v>
      </c>
      <c r="C254" s="155"/>
      <c r="D254" s="155"/>
      <c r="E254" s="155"/>
      <c r="F254" s="155"/>
      <c r="G254" s="128"/>
      <c r="H254" s="7"/>
      <c r="I254" s="7"/>
    </row>
    <row r="255" spans="2:9" s="7" customFormat="1" x14ac:dyDescent="0.2">
      <c r="B255" s="83"/>
      <c r="G255" s="10"/>
    </row>
    <row r="256" spans="2:9" ht="20.25" customHeight="1" x14ac:dyDescent="0.2">
      <c r="B256" s="151" t="s">
        <v>109</v>
      </c>
      <c r="C256" s="151"/>
      <c r="D256" s="151"/>
      <c r="E256" s="151"/>
      <c r="F256" s="151"/>
      <c r="G256" s="151"/>
    </row>
    <row r="258" spans="2:6" x14ac:dyDescent="0.2">
      <c r="B258" s="8" t="s">
        <v>2</v>
      </c>
      <c r="C258" s="70">
        <v>2022</v>
      </c>
      <c r="D258" s="70"/>
      <c r="E258" s="70">
        <v>2021</v>
      </c>
      <c r="F258" s="9"/>
    </row>
    <row r="259" spans="2:6" x14ac:dyDescent="0.2">
      <c r="B259" s="11" t="s">
        <v>110</v>
      </c>
      <c r="C259" s="13">
        <v>526519.68999999994</v>
      </c>
      <c r="D259" s="13"/>
      <c r="E259" s="13">
        <v>84328.34</v>
      </c>
      <c r="F259" s="13"/>
    </row>
    <row r="260" spans="2:6" x14ac:dyDescent="0.2">
      <c r="B260" s="11" t="s">
        <v>111</v>
      </c>
      <c r="C260" s="13">
        <v>315461.40999999997</v>
      </c>
      <c r="D260" s="13"/>
      <c r="E260" s="13">
        <v>261431.21</v>
      </c>
      <c r="F260" s="13"/>
    </row>
    <row r="261" spans="2:6" x14ac:dyDescent="0.2">
      <c r="B261" s="11" t="s">
        <v>112</v>
      </c>
      <c r="C261" s="13">
        <v>476116.54</v>
      </c>
      <c r="D261" s="13"/>
      <c r="E261" s="13">
        <v>383572.63</v>
      </c>
      <c r="F261" s="13"/>
    </row>
    <row r="262" spans="2:6" x14ac:dyDescent="0.2">
      <c r="B262" s="11" t="s">
        <v>113</v>
      </c>
      <c r="C262" s="13">
        <v>109799</v>
      </c>
      <c r="D262" s="13"/>
      <c r="E262" s="13">
        <v>63779</v>
      </c>
      <c r="F262" s="13"/>
    </row>
    <row r="263" spans="2:6" x14ac:dyDescent="0.2">
      <c r="B263" s="11" t="s">
        <v>114</v>
      </c>
      <c r="C263" s="13">
        <v>0</v>
      </c>
      <c r="D263" s="13"/>
      <c r="E263" s="13">
        <v>36860.910000000003</v>
      </c>
      <c r="F263" s="13"/>
    </row>
    <row r="264" spans="2:6" x14ac:dyDescent="0.2">
      <c r="B264" s="11" t="s">
        <v>115</v>
      </c>
      <c r="C264" s="13">
        <v>161550</v>
      </c>
      <c r="D264" s="13"/>
      <c r="E264" s="13">
        <v>98400</v>
      </c>
      <c r="F264" s="13"/>
    </row>
    <row r="265" spans="2:6" x14ac:dyDescent="0.2">
      <c r="B265" s="11" t="s">
        <v>116</v>
      </c>
      <c r="C265" s="13">
        <v>2135628.7400000002</v>
      </c>
      <c r="D265" s="13"/>
      <c r="E265" s="13">
        <v>2065388.28</v>
      </c>
      <c r="F265" s="13"/>
    </row>
    <row r="266" spans="2:6" x14ac:dyDescent="0.2">
      <c r="B266" s="11" t="s">
        <v>117</v>
      </c>
      <c r="C266" s="13">
        <v>205320</v>
      </c>
      <c r="D266" s="13"/>
      <c r="E266" s="13">
        <v>226560</v>
      </c>
      <c r="F266" s="13"/>
    </row>
    <row r="267" spans="2:6" x14ac:dyDescent="0.2">
      <c r="B267" s="11" t="s">
        <v>118</v>
      </c>
      <c r="C267" s="13">
        <v>285443.34000000003</v>
      </c>
      <c r="D267" s="13"/>
      <c r="E267" s="13">
        <v>298396.19</v>
      </c>
      <c r="F267" s="13"/>
    </row>
    <row r="268" spans="2:6" x14ac:dyDescent="0.2">
      <c r="B268" s="11" t="s">
        <v>119</v>
      </c>
      <c r="C268" s="13">
        <v>812147.47</v>
      </c>
      <c r="D268" s="13"/>
      <c r="E268" s="13">
        <v>303368.98</v>
      </c>
      <c r="F268" s="13"/>
    </row>
    <row r="269" spans="2:6" x14ac:dyDescent="0.2">
      <c r="B269" s="117" t="s">
        <v>77</v>
      </c>
      <c r="C269" s="5">
        <v>1274276.33</v>
      </c>
      <c r="D269" s="13"/>
      <c r="E269" s="13">
        <v>0</v>
      </c>
      <c r="F269" s="13"/>
    </row>
    <row r="270" spans="2:6" x14ac:dyDescent="0.2">
      <c r="B270" s="117" t="s">
        <v>120</v>
      </c>
      <c r="C270" s="13">
        <v>83296.14</v>
      </c>
      <c r="E270" s="13">
        <v>0</v>
      </c>
      <c r="F270" s="13"/>
    </row>
    <row r="271" spans="2:6" x14ac:dyDescent="0.2">
      <c r="B271" s="11" t="s">
        <v>121</v>
      </c>
      <c r="C271" s="13">
        <v>555410.66</v>
      </c>
      <c r="D271" s="13"/>
      <c r="E271" s="13">
        <v>29854</v>
      </c>
      <c r="F271" s="13"/>
    </row>
    <row r="272" spans="2:6" x14ac:dyDescent="0.2">
      <c r="B272" s="131" t="s">
        <v>122</v>
      </c>
      <c r="C272" s="13">
        <v>85292.800000000003</v>
      </c>
      <c r="D272" s="13"/>
      <c r="E272" s="13">
        <v>365376</v>
      </c>
      <c r="F272" s="13"/>
    </row>
    <row r="273" spans="2:7" x14ac:dyDescent="0.2">
      <c r="B273" s="11" t="s">
        <v>123</v>
      </c>
      <c r="C273" s="13">
        <v>44840</v>
      </c>
      <c r="D273" s="13"/>
      <c r="E273" s="13">
        <v>56050</v>
      </c>
      <c r="F273" s="13"/>
    </row>
    <row r="274" spans="2:7" x14ac:dyDescent="0.2">
      <c r="B274" s="11" t="s">
        <v>124</v>
      </c>
      <c r="C274" s="13">
        <v>57277</v>
      </c>
      <c r="D274" s="13"/>
      <c r="E274" s="13">
        <v>0</v>
      </c>
      <c r="F274" s="13"/>
    </row>
    <row r="275" spans="2:7" x14ac:dyDescent="0.2">
      <c r="B275" s="11" t="s">
        <v>125</v>
      </c>
      <c r="C275" s="13">
        <v>47620</v>
      </c>
      <c r="D275" s="13"/>
      <c r="E275" s="13">
        <v>38001.699999999997</v>
      </c>
      <c r="F275" s="13"/>
    </row>
    <row r="276" spans="2:7" x14ac:dyDescent="0.2">
      <c r="B276" s="11" t="s">
        <v>126</v>
      </c>
      <c r="C276" s="13">
        <v>199920.38</v>
      </c>
      <c r="D276" s="13"/>
      <c r="E276" s="13">
        <v>66600</v>
      </c>
      <c r="F276" s="13"/>
    </row>
    <row r="277" spans="2:7" x14ac:dyDescent="0.2">
      <c r="B277" s="11" t="s">
        <v>127</v>
      </c>
      <c r="C277" s="13">
        <v>53690267.82</v>
      </c>
      <c r="D277" s="13"/>
      <c r="E277" s="13">
        <v>0</v>
      </c>
      <c r="F277" s="13"/>
    </row>
    <row r="278" spans="2:7" x14ac:dyDescent="0.2">
      <c r="B278" s="11" t="s">
        <v>128</v>
      </c>
      <c r="C278" s="13">
        <v>145909.35999999999</v>
      </c>
      <c r="D278" s="13"/>
      <c r="E278" s="13">
        <v>98533</v>
      </c>
      <c r="F278" s="13"/>
    </row>
    <row r="279" spans="2:7" x14ac:dyDescent="0.2">
      <c r="B279" s="11" t="s">
        <v>129</v>
      </c>
      <c r="C279" s="13">
        <v>7500</v>
      </c>
      <c r="D279" s="13"/>
      <c r="E279" s="13">
        <v>12000</v>
      </c>
      <c r="F279" s="14"/>
    </row>
    <row r="280" spans="2:7" ht="13.5" thickBot="1" x14ac:dyDescent="0.25">
      <c r="B280" s="31" t="s">
        <v>16</v>
      </c>
      <c r="C280" s="17">
        <f>SUM(C259:C279)</f>
        <v>61219596.68</v>
      </c>
      <c r="D280" s="18"/>
      <c r="E280" s="17">
        <f>SUM(E259:E279)</f>
        <v>4488500.24</v>
      </c>
      <c r="F280" s="11"/>
    </row>
    <row r="281" spans="2:7" ht="13.5" thickTop="1" x14ac:dyDescent="0.2">
      <c r="C281" s="106"/>
    </row>
    <row r="282" spans="2:7" s="7" customFormat="1" x14ac:dyDescent="0.2">
      <c r="C282" s="132"/>
      <c r="G282" s="10"/>
    </row>
    <row r="283" spans="2:7" s="7" customFormat="1" x14ac:dyDescent="0.2">
      <c r="C283" s="9">
        <v>2022</v>
      </c>
      <c r="D283" s="9"/>
      <c r="E283" s="9">
        <v>2021</v>
      </c>
      <c r="G283" s="10"/>
    </row>
    <row r="284" spans="2:7" s="7" customFormat="1" ht="13.5" thickBot="1" x14ac:dyDescent="0.25">
      <c r="C284" s="133"/>
      <c r="D284" s="133"/>
      <c r="E284" s="133"/>
      <c r="G284" s="10"/>
    </row>
    <row r="285" spans="2:7" s="7" customFormat="1" ht="13.5" thickTop="1" x14ac:dyDescent="0.2">
      <c r="B285" s="83" t="s">
        <v>130</v>
      </c>
      <c r="C285" s="134">
        <f>C157+C212+C232+C280+C168</f>
        <v>129680189.63</v>
      </c>
      <c r="D285" s="83"/>
      <c r="E285" s="134">
        <f>E157+E212+E232+E280+E168</f>
        <v>73438719.689999998</v>
      </c>
      <c r="F285" s="83"/>
      <c r="G285" s="10"/>
    </row>
    <row r="286" spans="2:7" s="7" customFormat="1" x14ac:dyDescent="0.2">
      <c r="C286" s="135"/>
      <c r="G286" s="10"/>
    </row>
    <row r="287" spans="2:7" s="7" customFormat="1" x14ac:dyDescent="0.2">
      <c r="C287" s="135">
        <f>+C285+'[1]Est. de Rendimiento Fin'!D24</f>
        <v>0</v>
      </c>
      <c r="E287" s="135">
        <f>+E285+'[1]Est. de Rendimiento Fin'!F24</f>
        <v>0</v>
      </c>
      <c r="G287" s="10"/>
    </row>
  </sheetData>
  <mergeCells count="14">
    <mergeCell ref="B254:F254"/>
    <mergeCell ref="B256:G256"/>
    <mergeCell ref="B140:E140"/>
    <mergeCell ref="B164:E164"/>
    <mergeCell ref="B189:F189"/>
    <mergeCell ref="B190:E190"/>
    <mergeCell ref="B224:F224"/>
    <mergeCell ref="B225:G225"/>
    <mergeCell ref="B137:E137"/>
    <mergeCell ref="B2:E2"/>
    <mergeCell ref="B66:I66"/>
    <mergeCell ref="B79:I79"/>
    <mergeCell ref="B108:I108"/>
    <mergeCell ref="B113:G113"/>
  </mergeCells>
  <pageMargins left="0.70866141732283472" right="0.70866141732283472"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Notas 1-6</vt:lpstr>
      <vt:lpstr>Notas 7-18</vt:lpstr>
    </vt:vector>
  </TitlesOfParts>
  <Company>IGN-JJHM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Matos</dc:creator>
  <cp:lastModifiedBy>Brenda Matos</cp:lastModifiedBy>
  <cp:lastPrinted>2023-01-25T12:58:08Z</cp:lastPrinted>
  <dcterms:created xsi:type="dcterms:W3CDTF">2023-01-23T18:03:25Z</dcterms:created>
  <dcterms:modified xsi:type="dcterms:W3CDTF">2023-01-25T12:58:25Z</dcterms:modified>
</cp:coreProperties>
</file>