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Enero/"/>
    </mc:Choice>
  </mc:AlternateContent>
  <xr:revisionPtr revIDLastSave="0" documentId="8_{8A1BAB39-23F5-49DE-B8D7-1E53F06F3612}" xr6:coauthVersionLast="36" xr6:coauthVersionMax="36" xr10:uidLastSave="{00000000-0000-0000-0000-000000000000}"/>
  <bookViews>
    <workbookView xWindow="0" yWindow="0" windowWidth="28800" windowHeight="12105" xr2:uid="{AB334F14-8C15-4BF1-9638-9312B808ED17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'!$A$1:$P$43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G25" i="1"/>
  <c r="E29" i="1" s="1"/>
  <c r="N24" i="1"/>
  <c r="M24" i="1"/>
  <c r="L24" i="1"/>
  <c r="K24" i="1"/>
  <c r="J24" i="1"/>
  <c r="H24" i="1" s="1"/>
  <c r="O24" i="1" s="1"/>
  <c r="N23" i="1"/>
  <c r="M23" i="1"/>
  <c r="L23" i="1"/>
  <c r="K23" i="1"/>
  <c r="H23" i="1" s="1"/>
  <c r="O23" i="1" s="1"/>
  <c r="J23" i="1"/>
  <c r="N21" i="1"/>
  <c r="M21" i="1"/>
  <c r="L21" i="1"/>
  <c r="K21" i="1"/>
  <c r="J21" i="1"/>
  <c r="H21" i="1"/>
  <c r="O21" i="1" s="1"/>
  <c r="N19" i="1"/>
  <c r="M19" i="1"/>
  <c r="L19" i="1"/>
  <c r="K19" i="1"/>
  <c r="J19" i="1"/>
  <c r="H19" i="1"/>
  <c r="O19" i="1" s="1"/>
  <c r="N18" i="1"/>
  <c r="M18" i="1"/>
  <c r="L18" i="1"/>
  <c r="K18" i="1"/>
  <c r="J18" i="1"/>
  <c r="H18" i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H15" i="1" s="1"/>
  <c r="O15" i="1" s="1"/>
  <c r="N13" i="1"/>
  <c r="M13" i="1"/>
  <c r="L13" i="1"/>
  <c r="K13" i="1"/>
  <c r="H13" i="1" s="1"/>
  <c r="O13" i="1" s="1"/>
  <c r="J13" i="1"/>
  <c r="N12" i="1"/>
  <c r="M12" i="1"/>
  <c r="L12" i="1"/>
  <c r="K12" i="1"/>
  <c r="J12" i="1"/>
  <c r="H12" i="1"/>
  <c r="O12" i="1" s="1"/>
  <c r="N11" i="1"/>
  <c r="M11" i="1"/>
  <c r="M25" i="1" s="1"/>
  <c r="L11" i="1"/>
  <c r="K11" i="1"/>
  <c r="J11" i="1"/>
  <c r="H11" i="1"/>
  <c r="O11" i="1" s="1"/>
  <c r="N10" i="1"/>
  <c r="N25" i="1" s="1"/>
  <c r="M10" i="1"/>
  <c r="L10" i="1"/>
  <c r="L25" i="1" s="1"/>
  <c r="K10" i="1"/>
  <c r="K25" i="1" s="1"/>
  <c r="J10" i="1"/>
  <c r="J25" i="1" s="1"/>
  <c r="H10" i="1"/>
  <c r="A6" i="1"/>
  <c r="H25" i="1" l="1"/>
  <c r="O10" i="1"/>
  <c r="O25" i="1" s="1"/>
</calcChain>
</file>

<file path=xl/sharedStrings.xml><?xml version="1.0" encoding="utf-8"?>
<sst xmlns="http://schemas.openxmlformats.org/spreadsheetml/2006/main" count="87" uniqueCount="61">
  <si>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</si>
  <si>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</si>
  <si>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</si>
  <si>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</si>
  <si>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</si>
  <si>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</si>
  <si>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</si>
  <si>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</si>
  <si>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</si>
  <si>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</si>
  <si>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</si>
  <si>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</si>
  <si>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</si>
  <si>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</si>
  <si>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</si>
  <si>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</si>
  <si>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</si>
  <si>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</si>
  <si>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</si>
  <si>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</si>
  <si>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</si>
  <si>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</si>
  <si>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</si>
  <si>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</si>
  <si>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 xml:space="preserve"> 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</si>
  <si>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</si>
  <si>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</si>
  <si>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</si>
  <si>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</si>
  <si>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</si>
  <si>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</si>
  <si>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</si>
  <si>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</si>
  <si>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 Planificacion y Desarrollo </t>
  </si>
  <si>
    <t xml:space="preserve">Encargado de Planificacion y Desarrollo </t>
  </si>
  <si>
    <t xml:space="preserve">Priscilla Pamela Vargas Serulle </t>
  </si>
  <si>
    <t xml:space="preserve">Planificacion y Desarrollo </t>
  </si>
  <si>
    <t xml:space="preserve">Tecnico </t>
  </si>
  <si>
    <t xml:space="preserve">Direccion de Geografia </t>
  </si>
  <si>
    <t>Oliver Ramos Almonte</t>
  </si>
  <si>
    <t xml:space="preserve">Direcion de Cartografia </t>
  </si>
  <si>
    <t>Analista de Investigación Geográfica</t>
  </si>
  <si>
    <t>Jose Osvaldo Suarez</t>
  </si>
  <si>
    <t>Analista de Limites y Fronteras</t>
  </si>
  <si>
    <t xml:space="preserve">Departamento de Infraestructuras de Datos Espaciales 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</si>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</sst>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43" fontId="2" fillId="0" borderId="27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2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29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222E9AAB-27CC-4EA8-95D2-10A24878EC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7152" y="180579"/>
          <a:ext cx="2935287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Ener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Enero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F8B9C-B7FF-4288-9EE4-B1F267CE002C}">
  <sheetPr>
    <pageSetUpPr fitToPage="1"/>
  </sheetPr>
  <dimension ref="A4:V61"/>
  <sheetViews>
    <sheetView showGridLines="0" tabSelected="1" zoomScale="70" zoomScaleNormal="70" workbookViewId="0">
      <selection activeCell="B42" sqref="B42"/>
    </sheetView>
  </sheetViews>
  <sheetFormatPr baseColWidth="10" defaultColWidth="11.42578125" defaultRowHeight="18.75" x14ac:dyDescent="0.3"/>
  <cols>
    <col min="1" max="1" width="8.42578125" style="6" bestFit="1" customWidth="1"/>
    <col min="2" max="2" width="49.28515625" style="6" bestFit="1" customWidth="1"/>
    <col min="3" max="3" width="10.85546875" style="61" bestFit="1" customWidth="1"/>
    <col min="4" max="4" width="39.7109375" style="6" bestFit="1" customWidth="1"/>
    <col min="5" max="5" width="47.5703125" style="6" bestFit="1" customWidth="1"/>
    <col min="6" max="6" width="19.42578125" style="61" bestFit="1" customWidth="1"/>
    <col min="7" max="7" width="25.140625" style="6" bestFit="1" customWidth="1"/>
    <col min="8" max="8" width="22.140625" style="6" bestFit="1" customWidth="1"/>
    <col min="9" max="9" width="15.42578125" style="6" bestFit="1" customWidth="1"/>
    <col min="10" max="10" width="18.140625" style="6" customWidth="1"/>
    <col min="11" max="11" width="19.85546875" style="6" customWidth="1"/>
    <col min="12" max="12" width="21.140625" style="6" customWidth="1"/>
    <col min="13" max="13" width="20.140625" style="6" customWidth="1"/>
    <col min="14" max="14" width="18" style="6" bestFit="1" customWidth="1"/>
    <col min="15" max="15" width="22.140625" style="6" bestFit="1" customWidth="1"/>
    <col min="16" max="16" width="24.28515625" style="6" customWidth="1"/>
    <col min="17" max="16384" width="11.42578125" style="6"/>
  </cols>
  <sheetData>
    <row r="4" spans="1:15" x14ac:dyDescent="0.3">
      <c r="A4" s="1"/>
      <c r="B4" s="1"/>
      <c r="C4" s="2"/>
      <c r="D4" s="1"/>
      <c r="E4" s="3"/>
      <c r="F4" s="4"/>
      <c r="G4" s="3"/>
      <c r="H4" s="5"/>
      <c r="I4" s="3"/>
      <c r="J4" s="3"/>
      <c r="K4" s="3"/>
      <c r="L4" s="1"/>
      <c r="M4" s="3"/>
      <c r="N4" s="1"/>
      <c r="O4" s="1"/>
    </row>
    <row r="5" spans="1:15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8" t="str">
        <f>+'[1]Nomina Fijo'!A7:O7</f>
        <v>Mes: Enero 2023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9.5" thickBot="1" x14ac:dyDescent="0.3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8.25" thickBot="1" x14ac:dyDescent="0.35">
      <c r="A8" s="10" t="s">
        <v>2</v>
      </c>
      <c r="B8" s="11" t="s">
        <v>3</v>
      </c>
      <c r="C8" s="11" t="s">
        <v>4</v>
      </c>
      <c r="D8" s="11" t="s">
        <v>5</v>
      </c>
      <c r="E8" s="12" t="s">
        <v>6</v>
      </c>
      <c r="F8" s="10" t="s">
        <v>7</v>
      </c>
      <c r="G8" s="11" t="s">
        <v>8</v>
      </c>
      <c r="H8" s="11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0" t="s">
        <v>16</v>
      </c>
    </row>
    <row r="9" spans="1:15" ht="23.25" thickBot="1" x14ac:dyDescent="0.3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x14ac:dyDescent="0.3">
      <c r="A10" s="17">
        <v>1</v>
      </c>
      <c r="B10" s="18" t="s">
        <v>18</v>
      </c>
      <c r="C10" s="18" t="s">
        <v>19</v>
      </c>
      <c r="D10" s="18" t="s">
        <v>20</v>
      </c>
      <c r="E10" s="19" t="s">
        <v>21</v>
      </c>
      <c r="F10" s="20" t="s">
        <v>22</v>
      </c>
      <c r="G10" s="21">
        <v>155000</v>
      </c>
      <c r="H10" s="22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21">
        <v>25</v>
      </c>
      <c r="J10" s="21">
        <f>ROUND(IF((G10)&gt;(15600*20),((15600*20)*0.0287),(G10)*0.0287),2)</f>
        <v>4448.5</v>
      </c>
      <c r="K10" s="21">
        <f>ROUND(IF((G10)&gt;(15600*10),((15600*10)*0.0304),(G10)*0.0304),2)</f>
        <v>4712</v>
      </c>
      <c r="L10" s="21">
        <f>ROUND(IF((G10)&gt;(15600*20),((15600*20)*0.071),(G10)*0.071),2)</f>
        <v>11005</v>
      </c>
      <c r="M10" s="21">
        <f>ROUND(IF((G10)&gt;(15600*10),((15600*10)*0.0709),(G10)*0.0709),2)</f>
        <v>10989.5</v>
      </c>
      <c r="N10" s="21">
        <f>+ROUND(IF(G10&gt;(15600*4),((15600*4)*0.0115),G10*0.0115),2)</f>
        <v>717.6</v>
      </c>
      <c r="O10" s="23">
        <f>+G10-H10-I10-J10-K10</f>
        <v>120771.69</v>
      </c>
    </row>
    <row r="11" spans="1:15" x14ac:dyDescent="0.3">
      <c r="A11" s="17">
        <v>2</v>
      </c>
      <c r="B11" s="24" t="s">
        <v>23</v>
      </c>
      <c r="C11" s="24" t="s">
        <v>19</v>
      </c>
      <c r="D11" s="24" t="s">
        <v>24</v>
      </c>
      <c r="E11" s="25" t="s">
        <v>25</v>
      </c>
      <c r="F11" s="20" t="s">
        <v>22</v>
      </c>
      <c r="G11" s="26">
        <v>115000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6">
        <v>25</v>
      </c>
      <c r="J11" s="26">
        <f>ROUND(IF((G11)&gt;(15600*20),((15600*20)*0.0287),(G11)*0.0287),2)</f>
        <v>3300.5</v>
      </c>
      <c r="K11" s="21">
        <f>ROUND(IF((G11)&gt;(15600*10),((15600*10)*0.0304),(G11)*0.0304),2)</f>
        <v>3496</v>
      </c>
      <c r="L11" s="21">
        <f>ROUND(IF((G11)&gt;(15600*20),((15600*20)*0.071),(G11)*0.071),2)</f>
        <v>8165</v>
      </c>
      <c r="M11" s="21">
        <f>ROUND(IF((G11)&gt;(15600*10),((15600*10)*0.0709),(G11)*0.0709),2)</f>
        <v>8153.5</v>
      </c>
      <c r="N11" s="26">
        <f>+ROUND(IF(G11&gt;(15600*4),((15600*4)*0.0115),G11*0.0115),2)</f>
        <v>717.6</v>
      </c>
      <c r="O11" s="28">
        <f>+G11-H11-I11-J11-K11</f>
        <v>92544.69</v>
      </c>
    </row>
    <row r="12" spans="1:15" x14ac:dyDescent="0.3">
      <c r="A12" s="17">
        <v>3</v>
      </c>
      <c r="B12" s="18" t="s">
        <v>26</v>
      </c>
      <c r="C12" s="18" t="s">
        <v>19</v>
      </c>
      <c r="D12" s="18" t="s">
        <v>20</v>
      </c>
      <c r="E12" s="19" t="s">
        <v>27</v>
      </c>
      <c r="F12" s="20" t="s">
        <v>22</v>
      </c>
      <c r="G12" s="21">
        <v>130000</v>
      </c>
      <c r="H12" s="22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1">
        <v>25</v>
      </c>
      <c r="J12" s="26">
        <f>ROUND(IF((G12)&gt;(15600*20),((15600*20)*0.0287),(G12)*0.0287),2)</f>
        <v>3731</v>
      </c>
      <c r="K12" s="21">
        <f>ROUND(IF((G12)&gt;(15600*10),((15600*10)*0.0304),(G12)*0.0304),2)</f>
        <v>3952</v>
      </c>
      <c r="L12" s="21">
        <f>ROUND(IF((G12)&gt;(15600*20),((15600*20)*0.071),(G12)*0.071),2)</f>
        <v>9230</v>
      </c>
      <c r="M12" s="21">
        <f>ROUND(IF((G12)&gt;(15600*10),((15600*10)*0.0709),(G12)*0.0709),2)</f>
        <v>9217</v>
      </c>
      <c r="N12" s="26">
        <f>+ROUND(IF(G12&gt;(15600*4),((15600*4)*0.0115),G12*0.0115),2)</f>
        <v>717.6</v>
      </c>
      <c r="O12" s="28">
        <f>+G12-H12-I12-J12-K12</f>
        <v>103129.81</v>
      </c>
    </row>
    <row r="13" spans="1:15" s="38" customFormat="1" ht="19.5" thickBot="1" x14ac:dyDescent="0.3">
      <c r="A13" s="29">
        <v>4</v>
      </c>
      <c r="B13" s="30" t="s">
        <v>28</v>
      </c>
      <c r="C13" s="31" t="s">
        <v>19</v>
      </c>
      <c r="D13" s="30" t="s">
        <v>24</v>
      </c>
      <c r="E13" s="32" t="s">
        <v>29</v>
      </c>
      <c r="F13" s="33" t="s">
        <v>22</v>
      </c>
      <c r="G13" s="34">
        <v>71000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34">
        <v>25</v>
      </c>
      <c r="J13" s="35">
        <f>ROUND(IF((G13)&gt;(15600*20),((15600*20)*0.0287),(G13)*0.0287),2)</f>
        <v>2037.7</v>
      </c>
      <c r="K13" s="36">
        <f>ROUND(IF((G13)&gt;(15600*10),((15600*10)*0.0304),(G13)*0.0304),2)</f>
        <v>2158.4</v>
      </c>
      <c r="L13" s="36">
        <f>ROUND(IF((G13)&gt;(15600*20),((15600*20)*0.071),(G13)*0.071),2)</f>
        <v>5041</v>
      </c>
      <c r="M13" s="36">
        <f>ROUND(IF((G13)&gt;(15600*10),((15600*10)*0.0709),(G13)*0.0709),2)</f>
        <v>5033.8999999999996</v>
      </c>
      <c r="N13" s="35">
        <f>+ROUND(IF(G13&gt;(15600*4),((15600*4)*0.0115),G13*0.0115),2)</f>
        <v>717.6</v>
      </c>
      <c r="O13" s="37">
        <f>+G13-H13-I13-J13-K13</f>
        <v>61222.28</v>
      </c>
    </row>
    <row r="14" spans="1:15" ht="23.25" thickBot="1" x14ac:dyDescent="0.35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</row>
    <row r="15" spans="1:15" x14ac:dyDescent="0.3">
      <c r="A15" s="17">
        <v>5</v>
      </c>
      <c r="B15" s="18" t="s">
        <v>31</v>
      </c>
      <c r="C15" s="18" t="s">
        <v>32</v>
      </c>
      <c r="D15" s="18" t="s">
        <v>33</v>
      </c>
      <c r="E15" s="19" t="s">
        <v>34</v>
      </c>
      <c r="F15" s="20" t="s">
        <v>22</v>
      </c>
      <c r="G15" s="21">
        <v>140000</v>
      </c>
      <c r="H15" s="22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21">
        <v>25</v>
      </c>
      <c r="J15" s="21">
        <f>ROUND(IF((G15)&gt;(15600*20),((15600*20)*0.0287),(G15)*0.0287),2)</f>
        <v>4018</v>
      </c>
      <c r="K15" s="21">
        <f>ROUND(IF((G15)&gt;(15600*10),((15600*10)*0.0304),(G15)*0.0304),2)</f>
        <v>4256</v>
      </c>
      <c r="L15" s="21">
        <f>ROUND(IF((G15)&gt;(15600*20),((15600*20)*0.071),(G15)*0.071),2)</f>
        <v>9940</v>
      </c>
      <c r="M15" s="21">
        <f>ROUND(IF((G15)&gt;(15600*10),((15600*10)*0.0709),(G15)*0.0709),2)</f>
        <v>9926</v>
      </c>
      <c r="N15" s="21">
        <f>+ROUND(IF(G15&gt;(15600*4),((15600*4)*0.0115),G15*0.0115),2)</f>
        <v>717.6</v>
      </c>
      <c r="O15" s="23">
        <f>+G15-H15-I15-J15-K15</f>
        <v>110186.56</v>
      </c>
    </row>
    <row r="16" spans="1:15" ht="19.5" thickBot="1" x14ac:dyDescent="0.35">
      <c r="A16" s="29">
        <v>6</v>
      </c>
      <c r="B16" s="42" t="s">
        <v>35</v>
      </c>
      <c r="C16" s="42" t="s">
        <v>19</v>
      </c>
      <c r="D16" s="43" t="s">
        <v>36</v>
      </c>
      <c r="E16" s="44" t="s">
        <v>37</v>
      </c>
      <c r="F16" s="33" t="s">
        <v>22</v>
      </c>
      <c r="G16" s="36">
        <v>50000</v>
      </c>
      <c r="H16" s="45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6">
        <v>25</v>
      </c>
      <c r="J16" s="35">
        <f>ROUND(IF((G16)&gt;(15600*20),((15600*20)*0.0287),(G16)*0.0287),2)</f>
        <v>1435</v>
      </c>
      <c r="K16" s="36">
        <f>ROUND(IF((G16)&gt;(15600*10),((15600*10)*0.0304),(G16)*0.0304),2)</f>
        <v>1520</v>
      </c>
      <c r="L16" s="36">
        <f>ROUND(IF((G16)&gt;(15600*20),((15600*20)*0.071),(G16)*0.071),2)</f>
        <v>3550</v>
      </c>
      <c r="M16" s="36">
        <f>ROUND(IF((G16)&gt;(15600*10),((15600*10)*0.0709),(G16)*0.0709),2)</f>
        <v>3545</v>
      </c>
      <c r="N16" s="35">
        <f>+ROUND(IF(G16&gt;(15600*4),((15600*4)*0.0115),G16*0.0115),2)</f>
        <v>575</v>
      </c>
      <c r="O16" s="46">
        <f>+G16-H16-I16-J16-K16</f>
        <v>45166</v>
      </c>
    </row>
    <row r="17" spans="1:22" ht="23.25" thickBot="1" x14ac:dyDescent="0.35">
      <c r="A17" s="47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1:22" x14ac:dyDescent="0.3">
      <c r="A18" s="50">
        <v>7</v>
      </c>
      <c r="B18" s="18" t="s">
        <v>39</v>
      </c>
      <c r="C18" s="18" t="s">
        <v>32</v>
      </c>
      <c r="D18" s="51" t="s">
        <v>40</v>
      </c>
      <c r="E18" s="51" t="s">
        <v>41</v>
      </c>
      <c r="F18" s="20" t="s">
        <v>22</v>
      </c>
      <c r="G18" s="21">
        <v>70000</v>
      </c>
      <c r="H18" s="21">
        <f t="shared" ref="H18:H24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21">
        <v>25</v>
      </c>
      <c r="J18" s="21">
        <f t="shared" ref="J18:J19" si="1">ROUND(IF((G18)&gt;(15600*20),((15600*20)*0.0287),(G18)*0.0287),2)</f>
        <v>2009</v>
      </c>
      <c r="K18" s="21">
        <f t="shared" ref="K18:K19" si="2">ROUND(IF((G18)&gt;(15600*10),((15600*10)*0.0304),(G18)*0.0304),2)</f>
        <v>2128</v>
      </c>
      <c r="L18" s="21">
        <f t="shared" ref="L18:L19" si="3">ROUND(IF((G18)&gt;(15600*20),((15600*20)*0.071),(G18)*0.071),2)</f>
        <v>4970</v>
      </c>
      <c r="M18" s="21">
        <f t="shared" ref="M18:M19" si="4">ROUND(IF((G18)&gt;(15600*10),((15600*10)*0.0709),(G18)*0.0709),2)</f>
        <v>4963</v>
      </c>
      <c r="N18" s="21">
        <f t="shared" ref="N18:N19" si="5">+ROUND(IF(G18&gt;(15600*4),((15600*4)*0.0115),G18*0.0115),2)</f>
        <v>717.6</v>
      </c>
      <c r="O18" s="23">
        <f t="shared" ref="O18:O24" si="6">+G18-H18-I18-J18-K18</f>
        <v>60469.56</v>
      </c>
    </row>
    <row r="19" spans="1:22" ht="19.5" thickBot="1" x14ac:dyDescent="0.35">
      <c r="A19" s="52">
        <v>8</v>
      </c>
      <c r="B19" s="31" t="s">
        <v>42</v>
      </c>
      <c r="C19" s="31" t="s">
        <v>32</v>
      </c>
      <c r="D19" s="53" t="s">
        <v>40</v>
      </c>
      <c r="E19" s="51" t="s">
        <v>43</v>
      </c>
      <c r="F19" s="54" t="s">
        <v>22</v>
      </c>
      <c r="G19" s="35">
        <v>60000</v>
      </c>
      <c r="H19" s="35">
        <f t="shared" si="0"/>
        <v>3486.64</v>
      </c>
      <c r="I19" s="35">
        <v>26</v>
      </c>
      <c r="J19" s="35">
        <f t="shared" si="1"/>
        <v>1722</v>
      </c>
      <c r="K19" s="35">
        <f t="shared" si="2"/>
        <v>1824</v>
      </c>
      <c r="L19" s="35">
        <f t="shared" si="3"/>
        <v>4260</v>
      </c>
      <c r="M19" s="35">
        <f t="shared" si="4"/>
        <v>4254</v>
      </c>
      <c r="N19" s="35">
        <f t="shared" si="5"/>
        <v>690</v>
      </c>
      <c r="O19" s="46">
        <f t="shared" si="6"/>
        <v>52941.36</v>
      </c>
    </row>
    <row r="20" spans="1:22" ht="19.5" customHeight="1" thickBot="1" x14ac:dyDescent="0.35">
      <c r="A20" s="47" t="s">
        <v>44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</row>
    <row r="21" spans="1:22" ht="19.5" thickBot="1" x14ac:dyDescent="0.35">
      <c r="A21" s="55">
        <v>9</v>
      </c>
      <c r="B21" s="42" t="s">
        <v>45</v>
      </c>
      <c r="C21" s="33" t="s">
        <v>32</v>
      </c>
      <c r="D21" s="44" t="s">
        <v>46</v>
      </c>
      <c r="E21" s="44" t="s">
        <v>46</v>
      </c>
      <c r="F21" s="43" t="s">
        <v>22</v>
      </c>
      <c r="G21" s="36">
        <v>70000</v>
      </c>
      <c r="H21" s="56">
        <f t="shared" ref="H21" si="7"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5368.44</v>
      </c>
      <c r="I21" s="36">
        <v>25</v>
      </c>
      <c r="J21" s="36">
        <f t="shared" ref="J21" si="8">ROUND(IF((G21)&gt;(16262.5*20),((16262.5*20)*0.0287),(G21)*0.0287),2)</f>
        <v>2009</v>
      </c>
      <c r="K21" s="36">
        <f t="shared" ref="K21" si="9">ROUND(IF((G21)&gt;(16262.5*10),((16262.5*10)*0.0304),(G21)*0.0304),2)</f>
        <v>2128</v>
      </c>
      <c r="L21" s="36">
        <f t="shared" ref="L21" si="10">ROUND(IF((G21)&gt;(16262.5*20),((16262.5*20)*0.071),(G21)*0.071),2)</f>
        <v>4970</v>
      </c>
      <c r="M21" s="36">
        <f t="shared" ref="M21" si="11">ROUND(IF((G21)&gt;(16262.5*10),((16262.5*10)*0.0709),(G21)*0.0709),2)</f>
        <v>4963</v>
      </c>
      <c r="N21" s="36">
        <f t="shared" ref="N21" si="12">+ROUND(IF(G21&gt;(16262.5*4),((16262.5*4)*0.0115),G21*0.0115),2)</f>
        <v>748.08</v>
      </c>
      <c r="O21" s="57">
        <f>+G21-H21-I21-J21-K21</f>
        <v>60469.56</v>
      </c>
    </row>
    <row r="22" spans="1:22" ht="23.25" thickBot="1" x14ac:dyDescent="0.35">
      <c r="A22" s="39" t="s">
        <v>47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</row>
    <row r="23" spans="1:22" x14ac:dyDescent="0.3">
      <c r="A23" s="17">
        <v>10</v>
      </c>
      <c r="B23" s="18" t="s">
        <v>48</v>
      </c>
      <c r="C23" s="18" t="s">
        <v>19</v>
      </c>
      <c r="D23" s="18" t="s">
        <v>49</v>
      </c>
      <c r="E23" s="19" t="s">
        <v>50</v>
      </c>
      <c r="F23" s="20" t="s">
        <v>22</v>
      </c>
      <c r="G23" s="21">
        <v>140000</v>
      </c>
      <c r="H23" s="22">
        <f>ROUND(IF(((G23-J23-K23)&gt;34685.01)*((G23-J23-K23)&lt;52027.43),(((G23-J23-K23)-34685.01)*0.15),+IF(((G23-J23-K23)&gt;52027.43)*((G23-J23-K23)&lt;72260.26),((((G23-J23-K23)-52027.43)*0.2)+2601.33),+IF((G23-J23-K23)&gt;72260.26,(((G23-J23-K23)-72260.26)*25%)+6648,0))),2)</f>
        <v>21514.44</v>
      </c>
      <c r="I23" s="21">
        <v>25</v>
      </c>
      <c r="J23" s="21">
        <f t="shared" ref="J23:J24" si="13">ROUND(IF((G23)&gt;(15600*20),((15600*20)*0.0287),(G23)*0.0287),2)</f>
        <v>4018</v>
      </c>
      <c r="K23" s="21">
        <f t="shared" ref="K23:K24" si="14">ROUND(IF((G23)&gt;(15600*10),((15600*10)*0.0304),(G23)*0.0304),2)</f>
        <v>4256</v>
      </c>
      <c r="L23" s="21">
        <f>ROUND(IF((G23)&gt;(15600*20),((15600*20)*0.071),(G23)*0.071),2)</f>
        <v>9940</v>
      </c>
      <c r="M23" s="21">
        <f t="shared" ref="M23:M24" si="15">ROUND(IF((G23)&gt;(15600*10),((15600*10)*0.0709),(G23)*0.0709),2)</f>
        <v>9926</v>
      </c>
      <c r="N23" s="21">
        <f t="shared" ref="N23:N24" si="16">+ROUND(IF(G23&gt;(15600*4),((15600*4)*0.0115),G23*0.0115),2)</f>
        <v>717.6</v>
      </c>
      <c r="O23" s="23">
        <f>+G23-H23-I23-J23-K23</f>
        <v>110186.56</v>
      </c>
    </row>
    <row r="24" spans="1:22" ht="19.5" thickBot="1" x14ac:dyDescent="0.35">
      <c r="A24" s="29">
        <v>11</v>
      </c>
      <c r="B24" s="31" t="s">
        <v>51</v>
      </c>
      <c r="C24" s="42" t="s">
        <v>19</v>
      </c>
      <c r="D24" s="53" t="s">
        <v>49</v>
      </c>
      <c r="E24" s="53" t="s">
        <v>52</v>
      </c>
      <c r="F24" s="33" t="s">
        <v>22</v>
      </c>
      <c r="G24" s="35">
        <v>56000</v>
      </c>
      <c r="H24" s="35">
        <f t="shared" si="0"/>
        <v>2733.92</v>
      </c>
      <c r="I24" s="35">
        <v>25</v>
      </c>
      <c r="J24" s="35">
        <f t="shared" si="13"/>
        <v>1607.2</v>
      </c>
      <c r="K24" s="36">
        <f t="shared" si="14"/>
        <v>1702.4</v>
      </c>
      <c r="L24" s="36">
        <f>ROUND(IF((G24)&gt;(15600*20),((15600*20)*0.071),(G24)*0.071),2)</f>
        <v>3976</v>
      </c>
      <c r="M24" s="36">
        <f t="shared" si="15"/>
        <v>3970.4</v>
      </c>
      <c r="N24" s="35">
        <f t="shared" si="16"/>
        <v>644</v>
      </c>
      <c r="O24" s="46">
        <f t="shared" si="6"/>
        <v>49931.48</v>
      </c>
    </row>
    <row r="25" spans="1:22" ht="19.5" thickBot="1" x14ac:dyDescent="0.35">
      <c r="A25" s="58" t="s">
        <v>53</v>
      </c>
      <c r="B25" s="59"/>
      <c r="C25" s="59"/>
      <c r="D25" s="59"/>
      <c r="E25" s="59"/>
      <c r="F25" s="59"/>
      <c r="G25" s="60">
        <f>SUM(G10:G24)</f>
        <v>1057000</v>
      </c>
      <c r="H25" s="60">
        <f t="shared" ref="H25:N25" si="17">SUM(H10:H24)</f>
        <v>127235.75</v>
      </c>
      <c r="I25" s="60">
        <f t="shared" si="17"/>
        <v>276</v>
      </c>
      <c r="J25" s="60">
        <f t="shared" si="17"/>
        <v>30335.9</v>
      </c>
      <c r="K25" s="60">
        <f t="shared" si="17"/>
        <v>32132.800000000003</v>
      </c>
      <c r="L25" s="60">
        <f t="shared" si="17"/>
        <v>75047</v>
      </c>
      <c r="M25" s="60">
        <f t="shared" si="17"/>
        <v>74941.299999999988</v>
      </c>
      <c r="N25" s="60">
        <f t="shared" si="17"/>
        <v>7680.2800000000007</v>
      </c>
      <c r="O25" s="60">
        <f>SUM(O10:O24)</f>
        <v>867019.55</v>
      </c>
    </row>
    <row r="26" spans="1:22" x14ac:dyDescent="0.3">
      <c r="A26" s="1"/>
      <c r="G26" s="6" t="s">
        <v>54</v>
      </c>
      <c r="H26" s="1"/>
      <c r="I26" s="1" t="s">
        <v>54</v>
      </c>
      <c r="J26" s="1"/>
      <c r="K26" s="1"/>
      <c r="L26" s="1"/>
      <c r="M26" s="1"/>
      <c r="N26" s="1"/>
    </row>
    <row r="27" spans="1:22" x14ac:dyDescent="0.3">
      <c r="A27" s="1"/>
      <c r="B27" s="1"/>
      <c r="C27" s="2"/>
      <c r="D27" s="1"/>
      <c r="E27" s="1"/>
      <c r="F27" s="2"/>
      <c r="G27" s="1"/>
      <c r="H27" s="62"/>
      <c r="I27" s="1"/>
      <c r="J27" s="62"/>
      <c r="K27" s="62"/>
      <c r="L27" s="62"/>
      <c r="M27" s="1"/>
      <c r="N27" s="1"/>
      <c r="O27" s="62"/>
    </row>
    <row r="28" spans="1:22" s="65" customFormat="1" x14ac:dyDescent="0.3">
      <c r="A28" s="1"/>
      <c r="B28" s="1"/>
      <c r="C28" s="2"/>
      <c r="D28" s="1"/>
      <c r="E28" s="1"/>
      <c r="F28" s="2"/>
      <c r="G28" s="1"/>
      <c r="H28" s="1"/>
      <c r="I28" s="1"/>
      <c r="J28" s="63"/>
      <c r="K28" s="63"/>
      <c r="L28" s="63"/>
      <c r="M28" s="63"/>
      <c r="N28" s="63"/>
      <c r="O28" s="63"/>
      <c r="P28" s="3"/>
      <c r="Q28" s="3"/>
      <c r="R28" s="64"/>
      <c r="S28" s="61"/>
      <c r="T28" s="63"/>
      <c r="U28" s="63"/>
      <c r="V28" s="63"/>
    </row>
    <row r="29" spans="1:22" ht="19.5" thickBot="1" x14ac:dyDescent="0.35">
      <c r="A29" s="1"/>
      <c r="C29" s="66" t="s">
        <v>55</v>
      </c>
      <c r="D29" s="66"/>
      <c r="E29" s="67">
        <f>G25+M25+L25+N25</f>
        <v>1214668.58</v>
      </c>
      <c r="H29" s="1"/>
      <c r="I29" s="1"/>
      <c r="J29" s="63"/>
      <c r="K29" s="63"/>
      <c r="L29" s="63"/>
      <c r="M29" s="63"/>
      <c r="N29" s="63"/>
      <c r="O29" s="63"/>
      <c r="P29" s="3"/>
      <c r="Q29" s="3"/>
      <c r="R29" s="64"/>
      <c r="S29" s="61"/>
      <c r="T29" s="63"/>
      <c r="U29" s="63"/>
      <c r="V29" s="63"/>
    </row>
    <row r="30" spans="1:22" ht="19.5" thickTop="1" x14ac:dyDescent="0.3">
      <c r="A30" s="1"/>
      <c r="C30" s="3"/>
      <c r="D30" s="3"/>
      <c r="E30" s="68"/>
      <c r="H30" s="1"/>
      <c r="I30" s="1"/>
      <c r="J30" s="63"/>
      <c r="K30" s="63"/>
      <c r="L30" s="63"/>
      <c r="M30" s="63"/>
      <c r="N30" s="63"/>
      <c r="O30" s="63"/>
      <c r="P30" s="3"/>
      <c r="Q30" s="3"/>
      <c r="R30" s="64"/>
      <c r="S30" s="61"/>
      <c r="T30" s="63"/>
      <c r="U30" s="63"/>
      <c r="V30" s="63"/>
    </row>
    <row r="31" spans="1:22" x14ac:dyDescent="0.3">
      <c r="A31" s="1"/>
      <c r="B31" s="3"/>
      <c r="C31" s="4"/>
      <c r="D31" s="3"/>
      <c r="E31" s="64"/>
      <c r="H31" s="1"/>
      <c r="I31" s="1"/>
      <c r="J31" s="63"/>
      <c r="K31" s="63"/>
      <c r="L31" s="63"/>
      <c r="M31" s="63"/>
      <c r="N31" s="63"/>
      <c r="O31" s="63"/>
      <c r="P31" s="69"/>
      <c r="Q31" s="1"/>
      <c r="R31" s="70"/>
      <c r="S31" s="63"/>
      <c r="T31" s="63"/>
      <c r="U31" s="63"/>
      <c r="V31" s="63"/>
    </row>
    <row r="32" spans="1:22" x14ac:dyDescent="0.3">
      <c r="A32" s="1"/>
      <c r="B32" s="3"/>
      <c r="C32" s="4"/>
      <c r="D32" s="3"/>
      <c r="E32" s="64"/>
      <c r="G32" s="71"/>
      <c r="H32" s="1"/>
      <c r="I32" s="1"/>
      <c r="J32" s="63"/>
      <c r="K32" s="63"/>
      <c r="L32" s="63"/>
      <c r="M32" s="63"/>
      <c r="N32" s="63"/>
      <c r="O32" s="63"/>
      <c r="P32" s="72"/>
      <c r="Q32" s="1"/>
      <c r="R32" s="72"/>
      <c r="S32" s="61"/>
      <c r="T32" s="63"/>
      <c r="U32" s="63"/>
      <c r="V32" s="63"/>
    </row>
    <row r="33" spans="1:22" x14ac:dyDescent="0.3">
      <c r="A33" s="1"/>
      <c r="B33" s="3"/>
      <c r="C33" s="4"/>
      <c r="D33" s="3"/>
      <c r="E33" s="64"/>
      <c r="H33" s="1"/>
      <c r="I33" s="1"/>
      <c r="J33" s="63"/>
      <c r="K33" s="63"/>
      <c r="L33" s="63"/>
      <c r="M33" s="63"/>
      <c r="N33" s="63"/>
      <c r="O33" s="63"/>
      <c r="Q33" s="1"/>
      <c r="S33" s="61"/>
      <c r="T33" s="63"/>
      <c r="U33" s="63"/>
      <c r="V33" s="63"/>
    </row>
    <row r="34" spans="1:22" x14ac:dyDescent="0.3">
      <c r="A34" s="1"/>
      <c r="B34" s="3"/>
      <c r="C34" s="4"/>
      <c r="D34" s="3"/>
      <c r="E34" s="64"/>
      <c r="H34" s="73"/>
      <c r="I34" s="1"/>
      <c r="J34" s="63"/>
      <c r="K34" s="63"/>
      <c r="L34" s="63"/>
      <c r="M34" s="63"/>
      <c r="N34" s="63"/>
      <c r="O34" s="63"/>
      <c r="S34" s="61"/>
      <c r="T34" s="63"/>
      <c r="U34" s="63"/>
      <c r="V34" s="63"/>
    </row>
    <row r="35" spans="1:22" x14ac:dyDescent="0.3">
      <c r="A35" s="1"/>
      <c r="B35" s="3"/>
      <c r="C35" s="4"/>
      <c r="D35" s="3"/>
      <c r="E35" s="64"/>
      <c r="H35" s="73"/>
      <c r="I35" s="1"/>
      <c r="J35" s="63"/>
      <c r="K35" s="63"/>
      <c r="L35" s="63"/>
      <c r="M35" s="63"/>
      <c r="N35" s="63"/>
      <c r="O35" s="63"/>
      <c r="S35" s="61"/>
      <c r="T35" s="63"/>
      <c r="U35" s="63"/>
      <c r="V35" s="63"/>
    </row>
    <row r="36" spans="1:22" ht="19.5" thickBot="1" x14ac:dyDescent="0.35">
      <c r="A36" s="1"/>
      <c r="B36" s="74"/>
      <c r="C36" s="75"/>
      <c r="D36" s="1"/>
      <c r="E36" s="76"/>
      <c r="F36" s="70"/>
      <c r="G36" s="76"/>
      <c r="J36" s="63"/>
      <c r="K36" s="63"/>
      <c r="L36" s="63"/>
      <c r="M36" s="63"/>
      <c r="N36" s="63"/>
      <c r="O36" s="63"/>
      <c r="S36" s="61"/>
      <c r="T36" s="63"/>
      <c r="U36" s="63"/>
      <c r="V36" s="63"/>
    </row>
    <row r="37" spans="1:22" x14ac:dyDescent="0.3">
      <c r="A37" s="1"/>
      <c r="B37" s="72" t="s">
        <v>56</v>
      </c>
      <c r="C37" s="72"/>
      <c r="D37" s="1"/>
      <c r="E37" s="72" t="s">
        <v>57</v>
      </c>
      <c r="G37" s="77" t="s">
        <v>58</v>
      </c>
      <c r="H37" s="77"/>
      <c r="I37" s="77"/>
      <c r="J37" s="63"/>
      <c r="K37" s="63"/>
      <c r="L37" s="63"/>
      <c r="M37" s="63"/>
      <c r="N37" s="63"/>
      <c r="O37" s="63"/>
      <c r="S37" s="61"/>
      <c r="T37" s="63"/>
      <c r="U37" s="63"/>
      <c r="V37" s="63"/>
    </row>
    <row r="38" spans="1:22" x14ac:dyDescent="0.3">
      <c r="B38" s="6" t="s">
        <v>59</v>
      </c>
      <c r="D38" s="1"/>
      <c r="E38" s="6" t="s">
        <v>18</v>
      </c>
      <c r="G38" s="78" t="s">
        <v>60</v>
      </c>
      <c r="H38" s="78"/>
      <c r="I38" s="78"/>
      <c r="J38" s="63"/>
      <c r="K38" s="63"/>
      <c r="L38" s="63"/>
      <c r="M38" s="63"/>
      <c r="N38" s="63"/>
      <c r="O38" s="63"/>
      <c r="Q38" s="1"/>
      <c r="S38" s="61"/>
      <c r="T38" s="63"/>
      <c r="U38" s="63"/>
      <c r="V38" s="63"/>
    </row>
    <row r="39" spans="1:22" x14ac:dyDescent="0.3">
      <c r="A39" s="69"/>
      <c r="J39" s="63"/>
      <c r="K39" s="63"/>
      <c r="L39" s="63"/>
      <c r="M39" s="63"/>
      <c r="N39" s="63"/>
      <c r="O39" s="63"/>
      <c r="Q39" s="1"/>
      <c r="R39" s="71"/>
      <c r="S39" s="61"/>
      <c r="T39" s="63"/>
      <c r="U39" s="63"/>
      <c r="V39" s="63"/>
    </row>
    <row r="40" spans="1:22" x14ac:dyDescent="0.3">
      <c r="J40" s="63"/>
      <c r="K40" s="63"/>
      <c r="L40" s="63"/>
      <c r="M40" s="63"/>
      <c r="N40" s="63"/>
      <c r="O40" s="63"/>
      <c r="S40" s="61"/>
      <c r="T40" s="63"/>
      <c r="U40" s="63"/>
      <c r="V40" s="63"/>
    </row>
    <row r="41" spans="1:22" x14ac:dyDescent="0.3">
      <c r="I41" s="71"/>
      <c r="J41" s="63"/>
      <c r="K41" s="63"/>
      <c r="L41" s="63"/>
      <c r="M41" s="63"/>
      <c r="N41" s="63"/>
      <c r="O41" s="63"/>
      <c r="S41" s="61"/>
      <c r="T41" s="63"/>
      <c r="U41" s="63"/>
      <c r="V41" s="63"/>
    </row>
    <row r="42" spans="1:22" x14ac:dyDescent="0.3">
      <c r="A42" s="1"/>
      <c r="L42" s="61"/>
      <c r="M42" s="1"/>
    </row>
    <row r="43" spans="1:22" x14ac:dyDescent="0.3">
      <c r="A43" s="1"/>
      <c r="D43" s="1"/>
      <c r="L43" s="2"/>
      <c r="M43" s="1"/>
    </row>
    <row r="44" spans="1:22" x14ac:dyDescent="0.3">
      <c r="A44" s="1"/>
      <c r="B44" s="63"/>
      <c r="C44" s="79"/>
      <c r="D44" s="63"/>
      <c r="E44"/>
      <c r="F44"/>
      <c r="G44"/>
      <c r="H44"/>
      <c r="I44"/>
      <c r="J44" s="3"/>
      <c r="K44" s="3"/>
      <c r="L44" s="80"/>
      <c r="M44" s="61"/>
      <c r="N44"/>
      <c r="O44"/>
      <c r="P44" s="63"/>
      <c r="Q44" s="63"/>
      <c r="R44" s="63"/>
    </row>
    <row r="45" spans="1:22" x14ac:dyDescent="0.3">
      <c r="B45" s="63"/>
      <c r="C45" s="63"/>
      <c r="D45" s="63"/>
      <c r="E45"/>
      <c r="F45"/>
      <c r="G45"/>
      <c r="H45"/>
      <c r="I45"/>
      <c r="J45" s="3"/>
      <c r="K45" s="3"/>
      <c r="L45" s="80"/>
      <c r="M45" s="61"/>
      <c r="N45"/>
      <c r="O45"/>
      <c r="P45" s="63"/>
      <c r="Q45" s="63"/>
      <c r="R45" s="63"/>
    </row>
    <row r="46" spans="1:22" x14ac:dyDescent="0.3">
      <c r="B46" s="63"/>
      <c r="C46" s="63"/>
      <c r="D46" s="63"/>
      <c r="E46"/>
      <c r="F46"/>
      <c r="G46"/>
      <c r="H46"/>
      <c r="I46"/>
      <c r="J46" s="3"/>
      <c r="K46" s="3"/>
      <c r="L46" s="80"/>
      <c r="M46" s="61"/>
      <c r="N46"/>
      <c r="O46"/>
      <c r="P46" s="63"/>
      <c r="Q46" s="63"/>
      <c r="R46" s="63"/>
    </row>
    <row r="47" spans="1:22" x14ac:dyDescent="0.3">
      <c r="B47" s="63"/>
      <c r="C47" s="63"/>
      <c r="D47" s="63"/>
      <c r="E47"/>
      <c r="F47"/>
      <c r="G47"/>
      <c r="H47"/>
      <c r="I47"/>
      <c r="J47" s="81"/>
      <c r="K47" s="1"/>
      <c r="L47" s="70"/>
      <c r="M47"/>
      <c r="N47"/>
      <c r="O47"/>
      <c r="P47" s="63"/>
      <c r="Q47" s="63"/>
      <c r="R47" s="63"/>
    </row>
    <row r="48" spans="1:22" x14ac:dyDescent="0.3">
      <c r="B48" s="63"/>
      <c r="C48" s="63"/>
      <c r="D48" s="63"/>
      <c r="E48"/>
      <c r="F48"/>
      <c r="G48"/>
      <c r="H48"/>
      <c r="I48"/>
      <c r="J48" s="72"/>
      <c r="K48" s="1"/>
      <c r="L48" s="72"/>
      <c r="M48" s="61"/>
      <c r="N48"/>
      <c r="O48"/>
      <c r="P48" s="63"/>
      <c r="Q48" s="63"/>
      <c r="R48" s="63"/>
    </row>
    <row r="49" spans="2:19" x14ac:dyDescent="0.3">
      <c r="B49" s="63"/>
      <c r="C49" s="63"/>
      <c r="D49" s="63"/>
      <c r="E49"/>
      <c r="F49"/>
      <c r="G49"/>
      <c r="H49"/>
      <c r="I49"/>
      <c r="K49" s="1"/>
      <c r="M49" s="61"/>
      <c r="N49"/>
      <c r="O49"/>
      <c r="P49" s="61"/>
      <c r="Q49" s="63"/>
      <c r="R49" s="63"/>
      <c r="S49" s="63"/>
    </row>
    <row r="50" spans="2:19" x14ac:dyDescent="0.3">
      <c r="B50" s="63"/>
      <c r="C50" s="63"/>
      <c r="D50" s="63"/>
      <c r="E50"/>
      <c r="F50"/>
      <c r="G50"/>
      <c r="H50"/>
      <c r="I50"/>
      <c r="K50" s="82"/>
      <c r="L50" s="82"/>
      <c r="M50" s="61"/>
      <c r="N50"/>
      <c r="O50"/>
      <c r="P50" s="61"/>
      <c r="Q50" s="63"/>
      <c r="R50" s="63"/>
      <c r="S50" s="63"/>
    </row>
    <row r="51" spans="2:19" x14ac:dyDescent="0.3">
      <c r="B51" s="63"/>
      <c r="C51" s="63"/>
      <c r="D51" s="63"/>
      <c r="E51"/>
      <c r="F51"/>
      <c r="G51"/>
      <c r="H51"/>
      <c r="I51"/>
      <c r="L51" s="82"/>
      <c r="M51" s="61"/>
      <c r="N51"/>
      <c r="O51"/>
      <c r="P51" s="63"/>
      <c r="Q51" s="63"/>
      <c r="R51" s="63"/>
      <c r="S51" s="63"/>
    </row>
    <row r="52" spans="2:19" x14ac:dyDescent="0.3">
      <c r="B52" s="63"/>
      <c r="C52" s="63"/>
      <c r="D52" s="63"/>
      <c r="E52"/>
      <c r="F52"/>
      <c r="G52"/>
      <c r="H52"/>
      <c r="I52"/>
      <c r="L52" s="82"/>
      <c r="M52" s="61"/>
      <c r="N52"/>
      <c r="O52"/>
      <c r="P52" s="61"/>
      <c r="Q52" s="63"/>
      <c r="R52" s="63"/>
      <c r="S52" s="63"/>
    </row>
    <row r="53" spans="2:19" x14ac:dyDescent="0.3">
      <c r="B53" s="63"/>
      <c r="C53" s="63"/>
      <c r="D53" s="63"/>
      <c r="E53"/>
      <c r="F53"/>
      <c r="G53"/>
      <c r="H53"/>
      <c r="I53"/>
      <c r="L53" s="82"/>
      <c r="M53" s="61"/>
      <c r="N53"/>
      <c r="O53"/>
      <c r="P53" s="61"/>
      <c r="Q53" s="63"/>
      <c r="R53" s="63"/>
      <c r="S53" s="63"/>
    </row>
    <row r="54" spans="2:19" x14ac:dyDescent="0.3">
      <c r="B54" s="63"/>
      <c r="C54" s="63"/>
      <c r="D54" s="63"/>
      <c r="E54"/>
      <c r="F54"/>
      <c r="G54"/>
      <c r="H54"/>
      <c r="I54"/>
      <c r="K54" s="1"/>
      <c r="L54" s="82"/>
      <c r="M54" s="61"/>
      <c r="N54"/>
      <c r="O54"/>
      <c r="P54" s="61"/>
      <c r="Q54" s="63"/>
      <c r="R54" s="63"/>
      <c r="S54" s="63"/>
    </row>
    <row r="55" spans="2:19" x14ac:dyDescent="0.3">
      <c r="B55" s="63"/>
      <c r="C55" s="63"/>
      <c r="D55" s="63"/>
      <c r="E55"/>
      <c r="F55"/>
      <c r="G55"/>
      <c r="H55"/>
      <c r="I55"/>
      <c r="K55" s="1"/>
      <c r="L55" s="83"/>
      <c r="M55" s="61"/>
      <c r="N55"/>
      <c r="O55"/>
      <c r="P55" s="61"/>
      <c r="Q55" s="63"/>
      <c r="R55" s="63"/>
      <c r="S55" s="63"/>
    </row>
    <row r="56" spans="2:19" x14ac:dyDescent="0.3">
      <c r="B56" s="63"/>
      <c r="C56" s="63"/>
      <c r="D56" s="63"/>
      <c r="E56"/>
      <c r="F56"/>
      <c r="G56"/>
      <c r="H56"/>
      <c r="I56"/>
      <c r="K56" s="82"/>
      <c r="L56" s="82"/>
      <c r="M56" s="61"/>
      <c r="N56"/>
      <c r="O56"/>
      <c r="P56" s="61"/>
      <c r="Q56" s="63"/>
      <c r="R56" s="63"/>
      <c r="S56" s="63"/>
    </row>
    <row r="57" spans="2:19" x14ac:dyDescent="0.3">
      <c r="B57" s="63"/>
      <c r="C57" s="63"/>
      <c r="D57" s="63"/>
      <c r="E57" s="63"/>
      <c r="F57" s="63"/>
      <c r="G57" s="63"/>
      <c r="H57" s="63"/>
      <c r="I57" s="63"/>
      <c r="M57" s="61"/>
      <c r="N57" s="63"/>
      <c r="O57" s="63"/>
      <c r="P57" s="61"/>
      <c r="Q57" s="63"/>
      <c r="R57" s="63"/>
      <c r="S57" s="63"/>
    </row>
    <row r="58" spans="2:19" x14ac:dyDescent="0.3">
      <c r="B58" s="63"/>
      <c r="C58" s="79"/>
      <c r="D58" s="63"/>
      <c r="E58" s="63"/>
      <c r="F58" s="63"/>
      <c r="G58" s="63"/>
      <c r="H58" s="63"/>
      <c r="I58" s="63"/>
      <c r="M58" s="61"/>
      <c r="N58" s="63"/>
      <c r="O58" s="63"/>
      <c r="P58" s="61"/>
      <c r="Q58" s="63"/>
      <c r="R58" s="63"/>
      <c r="S58" s="63"/>
    </row>
    <row r="59" spans="2:19" x14ac:dyDescent="0.3">
      <c r="B59" s="63"/>
      <c r="C59" s="79"/>
      <c r="D59" s="63"/>
      <c r="E59" s="63"/>
      <c r="F59" s="63"/>
      <c r="G59" s="63"/>
      <c r="H59" s="63"/>
      <c r="I59" s="63"/>
      <c r="K59" s="1"/>
      <c r="M59" s="61"/>
      <c r="N59" s="63"/>
      <c r="O59" s="63"/>
      <c r="P59" s="61"/>
      <c r="Q59" s="63"/>
      <c r="R59" s="63"/>
      <c r="S59" s="63"/>
    </row>
    <row r="60" spans="2:19" x14ac:dyDescent="0.3">
      <c r="B60" s="63"/>
      <c r="C60" s="79"/>
      <c r="D60" s="63"/>
      <c r="E60" s="63"/>
      <c r="F60" s="63"/>
      <c r="G60" s="63"/>
      <c r="H60" s="63"/>
      <c r="I60" s="63"/>
      <c r="K60" s="1"/>
      <c r="L60" s="71"/>
      <c r="M60" s="61"/>
      <c r="N60" s="63"/>
      <c r="O60" s="63"/>
      <c r="P60" s="61"/>
      <c r="Q60" s="63"/>
      <c r="R60" s="63"/>
      <c r="S60" s="63"/>
    </row>
    <row r="61" spans="2:19" x14ac:dyDescent="0.3">
      <c r="E61" s="63"/>
      <c r="F61" s="63"/>
      <c r="G61" s="63"/>
      <c r="H61" s="63"/>
      <c r="I61" s="63"/>
      <c r="M61" s="61"/>
      <c r="N61" s="63"/>
      <c r="O61" s="63"/>
      <c r="P61" s="61"/>
      <c r="Q61" s="63"/>
      <c r="R61" s="63"/>
      <c r="S61" s="63"/>
    </row>
  </sheetData>
  <mergeCells count="12">
    <mergeCell ref="A20:O20"/>
    <mergeCell ref="A22:O22"/>
    <mergeCell ref="A25:F25"/>
    <mergeCell ref="C29:D29"/>
    <mergeCell ref="G37:I37"/>
    <mergeCell ref="G38:I38"/>
    <mergeCell ref="A5:O5"/>
    <mergeCell ref="A6:O6"/>
    <mergeCell ref="A7:O7"/>
    <mergeCell ref="A9:O9"/>
    <mergeCell ref="A14:O14"/>
    <mergeCell ref="A17:O1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C22D877C-607C-4EF9-919E-B72A691F8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677781-A4CD-4113-95D9-7CC3D24D19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EA831D-BF26-446B-B14D-7E4AB54B42DC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6f1d2a94-10b3-4315-8e65-29e99209519a"/>
    <ds:schemaRef ds:uri="http://purl.org/dc/terms/"/>
    <ds:schemaRef ds:uri="http://www.w3.org/XML/1998/namespace"/>
    <ds:schemaRef ds:uri="http://schemas.microsoft.com/office/infopath/2007/PartnerControls"/>
    <ds:schemaRef ds:uri="a5c77184-e583-448a-9313-172398034e82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2023-02-16T16:01:19Z</dcterms:created>
  <dcterms:modified xsi:type="dcterms:W3CDTF">2023-02-16T16:01:55Z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