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Mayo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M34" i="1"/>
  <c r="G34" i="1"/>
  <c r="E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F30" i="1" s="1"/>
  <c r="O30" i="1" s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F27" i="1" s="1"/>
  <c r="O27" i="1" s="1"/>
  <c r="L26" i="1"/>
  <c r="K26" i="1"/>
  <c r="J26" i="1"/>
  <c r="I26" i="1"/>
  <c r="H26" i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F22" i="1" s="1"/>
  <c r="O22" i="1" s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F19" i="1" s="1"/>
  <c r="O19" i="1" s="1"/>
  <c r="L18" i="1"/>
  <c r="K18" i="1"/>
  <c r="J18" i="1"/>
  <c r="I18" i="1"/>
  <c r="H18" i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L10" i="1"/>
  <c r="K10" i="1"/>
  <c r="J10" i="1"/>
  <c r="I10" i="1"/>
  <c r="H10" i="1"/>
  <c r="L9" i="1"/>
  <c r="K9" i="1"/>
  <c r="J9" i="1"/>
  <c r="I9" i="1"/>
  <c r="H9" i="1"/>
  <c r="L8" i="1"/>
  <c r="K8" i="1"/>
  <c r="J8" i="1"/>
  <c r="I8" i="1"/>
  <c r="H8" i="1"/>
  <c r="L7" i="1"/>
  <c r="K7" i="1"/>
  <c r="J7" i="1"/>
  <c r="I7" i="1"/>
  <c r="H7" i="1"/>
  <c r="L6" i="1"/>
  <c r="K6" i="1"/>
  <c r="J6" i="1"/>
  <c r="I6" i="1"/>
  <c r="H6" i="1"/>
  <c r="L5" i="1"/>
  <c r="K5" i="1"/>
  <c r="J5" i="1"/>
  <c r="I5" i="1"/>
  <c r="H5" i="1"/>
  <c r="F7" i="1" l="1"/>
  <c r="O7" i="1" s="1"/>
  <c r="O8" i="1"/>
  <c r="F12" i="1"/>
  <c r="O12" i="1" s="1"/>
  <c r="F5" i="1"/>
  <c r="F9" i="1"/>
  <c r="O9" i="1" s="1"/>
  <c r="F6" i="1"/>
  <c r="O6" i="1" s="1"/>
  <c r="F14" i="1"/>
  <c r="O14" i="1" s="1"/>
  <c r="F23" i="1"/>
  <c r="O23" i="1" s="1"/>
  <c r="F24" i="1"/>
  <c r="O24" i="1" s="1"/>
  <c r="F28" i="1"/>
  <c r="O28" i="1" s="1"/>
  <c r="F11" i="1"/>
  <c r="O11" i="1" s="1"/>
  <c r="F25" i="1"/>
  <c r="O25" i="1" s="1"/>
  <c r="L34" i="1"/>
  <c r="F18" i="1"/>
  <c r="O18" i="1" s="1"/>
  <c r="F15" i="1"/>
  <c r="O15" i="1" s="1"/>
  <c r="F16" i="1"/>
  <c r="O16" i="1" s="1"/>
  <c r="F31" i="1"/>
  <c r="O31" i="1" s="1"/>
  <c r="F32" i="1"/>
  <c r="O32" i="1" s="1"/>
  <c r="F10" i="1"/>
  <c r="O10" i="1" s="1"/>
  <c r="F17" i="1"/>
  <c r="O17" i="1" s="1"/>
  <c r="F20" i="1"/>
  <c r="O20" i="1" s="1"/>
  <c r="F26" i="1"/>
  <c r="O26" i="1" s="1"/>
  <c r="F33" i="1"/>
  <c r="O33" i="1" s="1"/>
  <c r="I34" i="1"/>
  <c r="J34" i="1"/>
  <c r="K34" i="1"/>
  <c r="F13" i="1"/>
  <c r="O13" i="1" s="1"/>
  <c r="F21" i="1"/>
  <c r="O21" i="1" s="1"/>
  <c r="F29" i="1"/>
  <c r="O29" i="1" s="1"/>
  <c r="O5" i="1"/>
  <c r="H34" i="1"/>
  <c r="O34" i="1" l="1"/>
  <c r="F34" i="1"/>
</calcChain>
</file>

<file path=xl/sharedStrings.xml><?xml version="1.0" encoding="utf-8"?>
<sst xmlns="http://schemas.openxmlformats.org/spreadsheetml/2006/main" count="103" uniqueCount="74">
  <si>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</si>
  <si>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</si>
  <si>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</si>
  <si>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</si>
  <si>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</si>
  <si>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</si>
  <si>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</si>
  <si>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</si>
  <si>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</si>
  <si>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</si>
  <si>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</si>
  <si>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</si>
  <si>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SEGURIDAD SOCIAL PADRES</t>
  </si>
  <si>
    <t>SUELDO NETO</t>
  </si>
  <si>
    <t xml:space="preserve">Consultor Juridico </t>
  </si>
  <si>
    <t xml:space="preserve">Contratado </t>
  </si>
  <si>
    <t>Abogado</t>
  </si>
  <si>
    <t xml:space="preserve">Olga Ramona Altagracia Santos </t>
  </si>
  <si>
    <t>Asesora</t>
  </si>
  <si>
    <t xml:space="preserve">Christian Ariel Cuello Luna </t>
  </si>
  <si>
    <t xml:space="preserve">Director Administrativo Financiero </t>
  </si>
  <si>
    <t>Yanet Ysmenis Bello Maggiolo</t>
  </si>
  <si>
    <t>Asistente Administrativo</t>
  </si>
  <si>
    <t xml:space="preserve">Encargado de Compras y Contrataciones </t>
  </si>
  <si>
    <t>Analista de Compras y Contrataciones</t>
  </si>
  <si>
    <t>Pamela Soto La Paz</t>
  </si>
  <si>
    <t xml:space="preserve">Encargada Administrativa </t>
  </si>
  <si>
    <t xml:space="preserve">Mercedes Florentino Cuevas </t>
  </si>
  <si>
    <t xml:space="preserve">Conserje </t>
  </si>
  <si>
    <t>Freddy Santiago Felipe Valdez</t>
  </si>
  <si>
    <t xml:space="preserve">Encargado de Servicios Generales </t>
  </si>
  <si>
    <t>Mensajero interno y externo</t>
  </si>
  <si>
    <t xml:space="preserve">Cenia Altagracia Correa </t>
  </si>
  <si>
    <t xml:space="preserve">Directora de Geografia </t>
  </si>
  <si>
    <t>Clara Maria Suarez Clase</t>
  </si>
  <si>
    <t xml:space="preserve">Secretaria </t>
  </si>
  <si>
    <t>Analista de Geografía</t>
  </si>
  <si>
    <t>Wanda Lisselote Binet Gonzalez</t>
  </si>
  <si>
    <t>Directora de Cartografía</t>
  </si>
  <si>
    <t>Maria Ynes Ramirez Ramirez</t>
  </si>
  <si>
    <t xml:space="preserve">Jose Leandro Santos </t>
  </si>
  <si>
    <t>Analista de Cartografía</t>
  </si>
  <si>
    <t xml:space="preserve">Auxiliar Administrativo </t>
  </si>
  <si>
    <t>Juan Victor Toca</t>
  </si>
  <si>
    <t>Analista en Geomatica</t>
  </si>
  <si>
    <t>Coordinador de Produccion Cartografía</t>
  </si>
  <si>
    <t xml:space="preserve">Director de Normas y Servicios de Informacion </t>
  </si>
  <si>
    <t xml:space="preserve">Encargada de Recursos Humanos </t>
  </si>
  <si>
    <t>Auxiliar de Recursos Humanos</t>
  </si>
  <si>
    <t>Analista de Recursos Humanos</t>
  </si>
  <si>
    <t>Stephanie Aimee Padilla Monegro</t>
  </si>
  <si>
    <t xml:space="preserve">Responsable Acceso a la información </t>
  </si>
  <si>
    <t>Asesor de la Dirección</t>
  </si>
  <si>
    <t>Encargada de Planificación y Desarrollo</t>
  </si>
  <si>
    <t>Conserje</t>
  </si>
  <si>
    <t>Chofer</t>
  </si>
  <si>
    <t>INSTITUTO GEOGRÁFICO NACIONAL JOSÉ JOAQUÍN HUNGRÍA MORELL</t>
  </si>
  <si>
    <t>NÓMINA DE PAGO DEL PERSONAL CONTRATADO - MAYO 2016</t>
  </si>
  <si>
    <t>Emilio Antonio Hernández Vásquez</t>
  </si>
  <si>
    <t xml:space="preserve">Altagracia Scarlett Jiménez Moronta </t>
  </si>
  <si>
    <t xml:space="preserve">Ángel Luis Feliz Castillo </t>
  </si>
  <si>
    <t>Génesis Nazareth Villafaña Sepúlveda</t>
  </si>
  <si>
    <t>Juan Manuel Flores Fabián</t>
  </si>
  <si>
    <t>Nancy Lucila Rodriguez Pérez</t>
  </si>
  <si>
    <t xml:space="preserve">Rhaymar Matos García </t>
  </si>
  <si>
    <t xml:space="preserve">Eliud De León Garo </t>
  </si>
  <si>
    <t>Pedro Luis Gagoc Clérigo</t>
  </si>
  <si>
    <t>Carolin Fonier Pérez</t>
  </si>
  <si>
    <t xml:space="preserve">Andrés David Ramírez Rojas </t>
  </si>
  <si>
    <t>Verónica Apolonio de Martínez</t>
  </si>
  <si>
    <t>Bolívar Matías Troncoso Morales</t>
  </si>
  <si>
    <t xml:space="preserve">Midori Rosa Magoshi Fernández </t>
  </si>
  <si>
    <t xml:space="preserve">María Antonia </t>
  </si>
  <si>
    <t>Christian José D'Oleo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</si>
</sst>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9" xfId="0" applyFont="1" applyFill="1" applyBorder="1" applyAlignment="1"/>
    <xf numFmtId="0" fontId="7" fillId="0" borderId="10" xfId="0" applyFont="1" applyFill="1" applyBorder="1" applyAlignment="1">
      <alignment horizontal="center" vertical="center"/>
    </xf>
    <xf numFmtId="43" fontId="5" fillId="0" borderId="11" xfId="1" applyFont="1" applyFill="1" applyBorder="1" applyAlignment="1"/>
    <xf numFmtId="43" fontId="5" fillId="0" borderId="12" xfId="1" applyFont="1" applyFill="1" applyBorder="1" applyAlignment="1"/>
    <xf numFmtId="43" fontId="8" fillId="0" borderId="12" xfId="1" applyFont="1" applyFill="1" applyBorder="1" applyAlignment="1"/>
    <xf numFmtId="43" fontId="5" fillId="0" borderId="13" xfId="0" applyNumberFormat="1" applyFont="1" applyFill="1" applyBorder="1" applyAlignment="1"/>
    <xf numFmtId="43" fontId="5" fillId="0" borderId="15" xfId="1" applyFont="1" applyFill="1" applyBorder="1" applyAlignment="1"/>
    <xf numFmtId="43" fontId="5" fillId="0" borderId="9" xfId="1" applyFont="1" applyFill="1" applyBorder="1" applyAlignment="1"/>
    <xf numFmtId="43" fontId="8" fillId="0" borderId="9" xfId="1" applyFont="1" applyFill="1" applyBorder="1" applyAlignment="1"/>
    <xf numFmtId="43" fontId="5" fillId="0" borderId="16" xfId="0" applyNumberFormat="1" applyFont="1" applyFill="1" applyBorder="1" applyAlignment="1"/>
    <xf numFmtId="0" fontId="5" fillId="0" borderId="9" xfId="0" applyFont="1" applyFill="1" applyBorder="1" applyAlignment="1">
      <alignment vertical="top"/>
    </xf>
    <xf numFmtId="4" fontId="5" fillId="0" borderId="15" xfId="0" applyNumberFormat="1" applyFont="1" applyFill="1" applyBorder="1" applyAlignment="1"/>
    <xf numFmtId="4" fontId="5" fillId="0" borderId="9" xfId="0" applyNumberFormat="1" applyFont="1" applyFill="1" applyBorder="1" applyAlignment="1"/>
    <xf numFmtId="43" fontId="5" fillId="0" borderId="9" xfId="0" applyNumberFormat="1" applyFont="1" applyFill="1" applyBorder="1" applyAlignment="1"/>
    <xf numFmtId="0" fontId="5" fillId="0" borderId="18" xfId="0" applyFont="1" applyFill="1" applyBorder="1" applyAlignment="1"/>
    <xf numFmtId="43" fontId="5" fillId="0" borderId="19" xfId="1" applyFont="1" applyFill="1" applyBorder="1" applyAlignment="1"/>
    <xf numFmtId="43" fontId="5" fillId="0" borderId="18" xfId="1" applyFont="1" applyFill="1" applyBorder="1" applyAlignment="1"/>
    <xf numFmtId="43" fontId="8" fillId="0" borderId="18" xfId="1" applyFont="1" applyFill="1" applyBorder="1" applyAlignment="1"/>
    <xf numFmtId="43" fontId="5" fillId="0" borderId="18" xfId="0" applyNumberFormat="1" applyFont="1" applyFill="1" applyBorder="1" applyAlignment="1"/>
    <xf numFmtId="43" fontId="5" fillId="0" borderId="20" xfId="0" applyNumberFormat="1" applyFont="1" applyFill="1" applyBorder="1" applyAlignment="1"/>
    <xf numFmtId="0" fontId="5" fillId="0" borderId="0" xfId="0" applyFont="1" applyFill="1" applyAlignment="1"/>
    <xf numFmtId="164" fontId="4" fillId="0" borderId="21" xfId="0" applyNumberFormat="1" applyFont="1" applyFill="1" applyBorder="1" applyAlignment="1"/>
    <xf numFmtId="164" fontId="4" fillId="0" borderId="22" xfId="0" applyNumberFormat="1" applyFont="1" applyFill="1" applyBorder="1" applyAlignment="1"/>
    <xf numFmtId="164" fontId="4" fillId="0" borderId="23" xfId="0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B1" zoomScale="115" zoomScaleNormal="115" workbookViewId="0">
      <selection activeCell="C35" sqref="C35"/>
    </sheetView>
  </sheetViews>
  <sheetFormatPr baseColWidth="10" defaultRowHeight="15" x14ac:dyDescent="0.25"/>
  <cols>
    <col min="1" max="1" width="3" bestFit="1" customWidth="1"/>
    <col min="2" max="2" width="31.140625" bestFit="1" customWidth="1"/>
    <col min="3" max="3" width="38.7109375" bestFit="1" customWidth="1"/>
    <col min="5" max="5" width="15.28515625" bestFit="1" customWidth="1"/>
    <col min="6" max="6" width="13" bestFit="1" customWidth="1"/>
    <col min="8" max="8" width="13.140625" bestFit="1" customWidth="1"/>
    <col min="9" max="9" width="12.7109375" bestFit="1" customWidth="1"/>
    <col min="10" max="10" width="13.7109375" bestFit="1" customWidth="1"/>
    <col min="11" max="11" width="14.140625" bestFit="1" customWidth="1"/>
    <col min="12" max="12" width="14.28515625" bestFit="1" customWidth="1"/>
    <col min="13" max="13" width="29.85546875" bestFit="1" customWidth="1"/>
    <col min="14" max="14" width="22.5703125" bestFit="1" customWidth="1"/>
    <col min="15" max="15" width="14.42578125" bestFit="1" customWidth="1"/>
  </cols>
  <sheetData>
    <row r="1" spans="1:15" x14ac:dyDescent="0.25">
      <c r="A1" s="17"/>
      <c r="B1" s="17"/>
      <c r="C1" s="1" t="s">
        <v>56</v>
      </c>
      <c r="D1" s="1"/>
      <c r="E1" s="1"/>
      <c r="F1" s="1"/>
      <c r="G1" s="1"/>
      <c r="H1" s="1"/>
      <c r="I1" s="1"/>
      <c r="J1" s="1"/>
      <c r="K1" s="17"/>
      <c r="L1" s="17"/>
      <c r="M1" s="17"/>
      <c r="N1" s="17"/>
      <c r="O1" s="17"/>
    </row>
    <row r="2" spans="1:15" x14ac:dyDescent="0.25">
      <c r="A2" s="2"/>
      <c r="B2" s="2"/>
      <c r="C2" s="3" t="s">
        <v>57</v>
      </c>
      <c r="D2" s="3"/>
      <c r="E2" s="3"/>
      <c r="F2" s="3"/>
      <c r="G2" s="3"/>
      <c r="H2" s="3"/>
      <c r="I2" s="3"/>
      <c r="J2" s="3"/>
      <c r="K2" s="2"/>
      <c r="L2" s="2"/>
      <c r="M2" s="2"/>
      <c r="N2" s="17"/>
      <c r="O2" s="17"/>
    </row>
    <row r="3" spans="1:15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8"/>
      <c r="M3" s="18"/>
      <c r="N3" s="18"/>
      <c r="O3" s="18"/>
    </row>
    <row r="4" spans="1:15" ht="15.75" thickBot="1" x14ac:dyDescent="0.3">
      <c r="A4" s="5"/>
      <c r="B4" s="6" t="s">
        <v>0</v>
      </c>
      <c r="C4" s="6" t="s">
        <v>1</v>
      </c>
      <c r="D4" s="7" t="s">
        <v>2</v>
      </c>
      <c r="E4" s="19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20" t="s">
        <v>11</v>
      </c>
      <c r="N4" s="20" t="s">
        <v>12</v>
      </c>
      <c r="O4" s="9" t="s">
        <v>13</v>
      </c>
    </row>
    <row r="5" spans="1:15" x14ac:dyDescent="0.25">
      <c r="A5" s="10">
        <v>1</v>
      </c>
      <c r="B5" s="11" t="s">
        <v>58</v>
      </c>
      <c r="C5" s="21" t="s">
        <v>14</v>
      </c>
      <c r="D5" s="22" t="s">
        <v>15</v>
      </c>
      <c r="E5" s="23">
        <v>110000</v>
      </c>
      <c r="F5" s="24">
        <f>ROUND(IF(((E5-H5-I5)&gt;34106.75)*((E5-H5-I5)&lt;51160.08),(((E5-H5-I5)-34106.75)*0.15),+IF(((E5-H5-I5)&gt;51160.08)*((E5-H5-I5)&lt;71055.58),((((E5-H5-I5)-51160.08)*0.2)+2558),+IF((E5-H5-I5)&gt;71055.58,(((E5-H5-I5)-71055.58)*25%)+6537.17,0))),2)</f>
        <v>14735.05</v>
      </c>
      <c r="G5" s="24">
        <v>25</v>
      </c>
      <c r="H5" s="24">
        <f t="shared" ref="H5:H33" si="0">ROUND(IF((E5)&gt;(9855*20),((9855*20)*0.0287),(E5)*0.0287),2)</f>
        <v>3157</v>
      </c>
      <c r="I5" s="24">
        <f t="shared" ref="I5:I31" si="1">ROUND(IF((E5)&gt;(9855*10),((9855*10)*0.0304),(E5)*0.0304),2)</f>
        <v>2995.92</v>
      </c>
      <c r="J5" s="24">
        <f t="shared" ref="J5:J31" si="2">ROUND(IF((E5)&gt;(9855*10),((9855*10)*0.0709),(E5)*0.0709),2)</f>
        <v>6987.2</v>
      </c>
      <c r="K5" s="24">
        <f t="shared" ref="K5:K31" si="3">ROUND(IF((E5)&gt;(9855*20),((9855*20)*0.071),(E5)*0.071),2)</f>
        <v>7810</v>
      </c>
      <c r="L5" s="25">
        <f t="shared" ref="L5:L31" si="4">+ROUND(IF(E5&gt;(9855*4),((9855*4)*0.011),E5*0.011),2)</f>
        <v>433.62</v>
      </c>
      <c r="M5" s="25"/>
      <c r="N5" s="25"/>
      <c r="O5" s="26">
        <f>+E5-F5-G5-H5-I5-N5</f>
        <v>89087.03</v>
      </c>
    </row>
    <row r="6" spans="1:15" x14ac:dyDescent="0.25">
      <c r="A6" s="12">
        <v>2</v>
      </c>
      <c r="B6" s="11" t="s">
        <v>59</v>
      </c>
      <c r="C6" s="21" t="s">
        <v>16</v>
      </c>
      <c r="D6" s="22" t="s">
        <v>15</v>
      </c>
      <c r="E6" s="27">
        <v>40000</v>
      </c>
      <c r="F6" s="28">
        <f t="shared" ref="F6:F33" si="5">ROUND(IF(((E6-H6-I6)&gt;34106.75)*((E6-H6-I6)&lt;51160.08),(((E6-H6-I6)-34106.75)*0.15),+IF(((E6-H6-I6)&gt;51160.08)*((E6-H6-I6)&lt;71055.58),((((E6-H6-I6)-51160.08)*0.2)+2558),+IF((E6-H6-I6)&gt;71055.58,(((E6-H6-I6)-71055.58)*25%)+6537.17,0))),2)</f>
        <v>529.39</v>
      </c>
      <c r="G6" s="28">
        <v>25</v>
      </c>
      <c r="H6" s="28">
        <f t="shared" si="0"/>
        <v>1148</v>
      </c>
      <c r="I6" s="28">
        <f t="shared" si="1"/>
        <v>1216</v>
      </c>
      <c r="J6" s="28">
        <f t="shared" si="2"/>
        <v>2836</v>
      </c>
      <c r="K6" s="28">
        <f t="shared" si="3"/>
        <v>2840</v>
      </c>
      <c r="L6" s="29">
        <f t="shared" si="4"/>
        <v>433.62</v>
      </c>
      <c r="M6" s="29"/>
      <c r="N6" s="29"/>
      <c r="O6" s="30">
        <f t="shared" ref="O6:O33" si="6">+E6-F6-G6-H6-I6-N6</f>
        <v>37081.61</v>
      </c>
    </row>
    <row r="7" spans="1:15" x14ac:dyDescent="0.25">
      <c r="A7" s="12">
        <v>3</v>
      </c>
      <c r="B7" s="11" t="s">
        <v>17</v>
      </c>
      <c r="C7" s="21" t="s">
        <v>18</v>
      </c>
      <c r="D7" s="22" t="s">
        <v>15</v>
      </c>
      <c r="E7" s="27">
        <v>100000</v>
      </c>
      <c r="F7" s="28">
        <f t="shared" si="5"/>
        <v>12306.8</v>
      </c>
      <c r="G7" s="28">
        <v>25</v>
      </c>
      <c r="H7" s="28">
        <f t="shared" si="0"/>
        <v>2870</v>
      </c>
      <c r="I7" s="28">
        <f t="shared" si="1"/>
        <v>2995.92</v>
      </c>
      <c r="J7" s="28">
        <f t="shared" si="2"/>
        <v>6987.2</v>
      </c>
      <c r="K7" s="28">
        <f t="shared" si="3"/>
        <v>7100</v>
      </c>
      <c r="L7" s="29">
        <f t="shared" si="4"/>
        <v>433.62</v>
      </c>
      <c r="M7" s="29"/>
      <c r="N7" s="29"/>
      <c r="O7" s="30">
        <f t="shared" si="6"/>
        <v>81802.28</v>
      </c>
    </row>
    <row r="8" spans="1:15" x14ac:dyDescent="0.25">
      <c r="A8" s="12">
        <v>4</v>
      </c>
      <c r="B8" s="13" t="s">
        <v>19</v>
      </c>
      <c r="C8" s="21" t="s">
        <v>20</v>
      </c>
      <c r="D8" s="22" t="s">
        <v>15</v>
      </c>
      <c r="E8" s="27">
        <v>150000</v>
      </c>
      <c r="F8" s="28">
        <v>24217.1</v>
      </c>
      <c r="G8" s="28">
        <v>25</v>
      </c>
      <c r="H8" s="28">
        <f t="shared" si="0"/>
        <v>4305</v>
      </c>
      <c r="I8" s="28">
        <f t="shared" si="1"/>
        <v>2995.92</v>
      </c>
      <c r="J8" s="28">
        <f t="shared" si="2"/>
        <v>6987.2</v>
      </c>
      <c r="K8" s="28">
        <f t="shared" si="3"/>
        <v>10650</v>
      </c>
      <c r="L8" s="29">
        <f t="shared" si="4"/>
        <v>433.62</v>
      </c>
      <c r="M8" s="29"/>
      <c r="N8" s="29">
        <v>923.76</v>
      </c>
      <c r="O8" s="30">
        <f t="shared" si="6"/>
        <v>117533.22</v>
      </c>
    </row>
    <row r="9" spans="1:15" x14ac:dyDescent="0.25">
      <c r="A9" s="12">
        <v>5</v>
      </c>
      <c r="B9" s="11" t="s">
        <v>21</v>
      </c>
      <c r="C9" s="21" t="s">
        <v>22</v>
      </c>
      <c r="D9" s="22" t="s">
        <v>15</v>
      </c>
      <c r="E9" s="27">
        <v>35000</v>
      </c>
      <c r="F9" s="28">
        <f t="shared" si="5"/>
        <v>0</v>
      </c>
      <c r="G9" s="28">
        <v>25</v>
      </c>
      <c r="H9" s="28">
        <f t="shared" si="0"/>
        <v>1004.5</v>
      </c>
      <c r="I9" s="28">
        <f t="shared" si="1"/>
        <v>1064</v>
      </c>
      <c r="J9" s="28">
        <f t="shared" si="2"/>
        <v>2481.5</v>
      </c>
      <c r="K9" s="28">
        <f t="shared" si="3"/>
        <v>2485</v>
      </c>
      <c r="L9" s="29">
        <f t="shared" si="4"/>
        <v>385</v>
      </c>
      <c r="M9" s="29"/>
      <c r="N9" s="29"/>
      <c r="O9" s="30">
        <f t="shared" si="6"/>
        <v>32906.5</v>
      </c>
    </row>
    <row r="10" spans="1:15" x14ac:dyDescent="0.25">
      <c r="A10" s="12">
        <v>6</v>
      </c>
      <c r="B10" s="11" t="s">
        <v>60</v>
      </c>
      <c r="C10" s="31" t="s">
        <v>23</v>
      </c>
      <c r="D10" s="22" t="s">
        <v>15</v>
      </c>
      <c r="E10" s="27">
        <v>110000</v>
      </c>
      <c r="F10" s="28">
        <f t="shared" si="5"/>
        <v>14735.05</v>
      </c>
      <c r="G10" s="28">
        <v>25</v>
      </c>
      <c r="H10" s="28">
        <f t="shared" si="0"/>
        <v>3157</v>
      </c>
      <c r="I10" s="28">
        <f t="shared" si="1"/>
        <v>2995.92</v>
      </c>
      <c r="J10" s="28">
        <f t="shared" si="2"/>
        <v>6987.2</v>
      </c>
      <c r="K10" s="28">
        <f t="shared" si="3"/>
        <v>7810</v>
      </c>
      <c r="L10" s="29">
        <f t="shared" si="4"/>
        <v>433.62</v>
      </c>
      <c r="M10" s="29"/>
      <c r="N10" s="29"/>
      <c r="O10" s="30">
        <f t="shared" si="6"/>
        <v>89087.03</v>
      </c>
    </row>
    <row r="11" spans="1:15" x14ac:dyDescent="0.25">
      <c r="A11" s="12">
        <v>7</v>
      </c>
      <c r="B11" s="11" t="s">
        <v>61</v>
      </c>
      <c r="C11" s="21" t="s">
        <v>24</v>
      </c>
      <c r="D11" s="22" t="s">
        <v>15</v>
      </c>
      <c r="E11" s="27">
        <v>45000</v>
      </c>
      <c r="F11" s="28">
        <f t="shared" si="5"/>
        <v>1235.06</v>
      </c>
      <c r="G11" s="28">
        <v>25</v>
      </c>
      <c r="H11" s="28">
        <f t="shared" si="0"/>
        <v>1291.5</v>
      </c>
      <c r="I11" s="28">
        <f t="shared" si="1"/>
        <v>1368</v>
      </c>
      <c r="J11" s="28">
        <f t="shared" si="2"/>
        <v>3190.5</v>
      </c>
      <c r="K11" s="28">
        <f t="shared" si="3"/>
        <v>3195</v>
      </c>
      <c r="L11" s="29">
        <f t="shared" si="4"/>
        <v>433.62</v>
      </c>
      <c r="M11" s="29"/>
      <c r="N11" s="29"/>
      <c r="O11" s="30">
        <f t="shared" si="6"/>
        <v>41080.44</v>
      </c>
    </row>
    <row r="12" spans="1:15" x14ac:dyDescent="0.25">
      <c r="A12" s="12">
        <v>8</v>
      </c>
      <c r="B12" s="11" t="s">
        <v>25</v>
      </c>
      <c r="C12" s="21" t="s">
        <v>26</v>
      </c>
      <c r="D12" s="22" t="s">
        <v>15</v>
      </c>
      <c r="E12" s="27">
        <v>80000</v>
      </c>
      <c r="F12" s="28">
        <f t="shared" si="5"/>
        <v>7591.28</v>
      </c>
      <c r="G12" s="28">
        <v>25</v>
      </c>
      <c r="H12" s="28">
        <f t="shared" si="0"/>
        <v>2296</v>
      </c>
      <c r="I12" s="28">
        <f t="shared" si="1"/>
        <v>2432</v>
      </c>
      <c r="J12" s="28">
        <f t="shared" si="2"/>
        <v>5672</v>
      </c>
      <c r="K12" s="28">
        <f t="shared" si="3"/>
        <v>5680</v>
      </c>
      <c r="L12" s="29">
        <f t="shared" si="4"/>
        <v>433.62</v>
      </c>
      <c r="M12" s="29"/>
      <c r="N12" s="29"/>
      <c r="O12" s="30">
        <f t="shared" si="6"/>
        <v>67655.72</v>
      </c>
    </row>
    <row r="13" spans="1:15" x14ac:dyDescent="0.25">
      <c r="A13" s="12">
        <v>9</v>
      </c>
      <c r="B13" s="11" t="s">
        <v>27</v>
      </c>
      <c r="C13" s="21" t="s">
        <v>28</v>
      </c>
      <c r="D13" s="22" t="s">
        <v>15</v>
      </c>
      <c r="E13" s="27">
        <v>15000</v>
      </c>
      <c r="F13" s="28">
        <f t="shared" si="5"/>
        <v>0</v>
      </c>
      <c r="G13" s="28">
        <v>25</v>
      </c>
      <c r="H13" s="28">
        <f t="shared" si="0"/>
        <v>430.5</v>
      </c>
      <c r="I13" s="28">
        <f t="shared" si="1"/>
        <v>456</v>
      </c>
      <c r="J13" s="28">
        <f t="shared" si="2"/>
        <v>1063.5</v>
      </c>
      <c r="K13" s="28">
        <f t="shared" si="3"/>
        <v>1065</v>
      </c>
      <c r="L13" s="29">
        <f t="shared" si="4"/>
        <v>165</v>
      </c>
      <c r="M13" s="29"/>
      <c r="N13" s="29"/>
      <c r="O13" s="30">
        <f t="shared" si="6"/>
        <v>14088.5</v>
      </c>
    </row>
    <row r="14" spans="1:15" x14ac:dyDescent="0.25">
      <c r="A14" s="12">
        <v>10</v>
      </c>
      <c r="B14" s="11" t="s">
        <v>29</v>
      </c>
      <c r="C14" s="21" t="s">
        <v>30</v>
      </c>
      <c r="D14" s="22" t="s">
        <v>15</v>
      </c>
      <c r="E14" s="27">
        <v>50000</v>
      </c>
      <c r="F14" s="28">
        <f t="shared" si="5"/>
        <v>1940.74</v>
      </c>
      <c r="G14" s="28">
        <v>25</v>
      </c>
      <c r="H14" s="28">
        <f t="shared" si="0"/>
        <v>1435</v>
      </c>
      <c r="I14" s="28">
        <f t="shared" si="1"/>
        <v>1520</v>
      </c>
      <c r="J14" s="28">
        <f t="shared" si="2"/>
        <v>3545</v>
      </c>
      <c r="K14" s="28">
        <f t="shared" si="3"/>
        <v>3550</v>
      </c>
      <c r="L14" s="29">
        <f t="shared" si="4"/>
        <v>433.62</v>
      </c>
      <c r="M14" s="29"/>
      <c r="N14" s="29"/>
      <c r="O14" s="30">
        <f t="shared" si="6"/>
        <v>45079.26</v>
      </c>
    </row>
    <row r="15" spans="1:15" x14ac:dyDescent="0.25">
      <c r="A15" s="12">
        <v>11</v>
      </c>
      <c r="B15" s="11" t="s">
        <v>62</v>
      </c>
      <c r="C15" s="21" t="s">
        <v>31</v>
      </c>
      <c r="D15" s="22" t="s">
        <v>15</v>
      </c>
      <c r="E15" s="27">
        <v>20000</v>
      </c>
      <c r="F15" s="28">
        <f t="shared" si="5"/>
        <v>0</v>
      </c>
      <c r="G15" s="28">
        <v>25</v>
      </c>
      <c r="H15" s="28">
        <f t="shared" si="0"/>
        <v>574</v>
      </c>
      <c r="I15" s="28">
        <f t="shared" si="1"/>
        <v>608</v>
      </c>
      <c r="J15" s="28">
        <f t="shared" si="2"/>
        <v>1418</v>
      </c>
      <c r="K15" s="28">
        <f t="shared" si="3"/>
        <v>1420</v>
      </c>
      <c r="L15" s="29">
        <f t="shared" si="4"/>
        <v>220</v>
      </c>
      <c r="M15" s="29">
        <v>525</v>
      </c>
      <c r="N15" s="29"/>
      <c r="O15" s="30">
        <f t="shared" si="6"/>
        <v>18793</v>
      </c>
    </row>
    <row r="16" spans="1:15" x14ac:dyDescent="0.25">
      <c r="A16" s="12">
        <v>12</v>
      </c>
      <c r="B16" s="11" t="s">
        <v>32</v>
      </c>
      <c r="C16" s="21" t="s">
        <v>33</v>
      </c>
      <c r="D16" s="22" t="s">
        <v>15</v>
      </c>
      <c r="E16" s="27">
        <v>150000</v>
      </c>
      <c r="F16" s="28">
        <f t="shared" si="5"/>
        <v>24448.05</v>
      </c>
      <c r="G16" s="28">
        <v>25</v>
      </c>
      <c r="H16" s="28">
        <f t="shared" si="0"/>
        <v>4305</v>
      </c>
      <c r="I16" s="28">
        <f t="shared" si="1"/>
        <v>2995.92</v>
      </c>
      <c r="J16" s="28">
        <f t="shared" si="2"/>
        <v>6987.2</v>
      </c>
      <c r="K16" s="28">
        <f t="shared" si="3"/>
        <v>10650</v>
      </c>
      <c r="L16" s="29">
        <f t="shared" si="4"/>
        <v>433.62</v>
      </c>
      <c r="M16" s="29"/>
      <c r="N16" s="29"/>
      <c r="O16" s="30">
        <f t="shared" si="6"/>
        <v>118226.03</v>
      </c>
    </row>
    <row r="17" spans="1:15" x14ac:dyDescent="0.25">
      <c r="A17" s="12">
        <v>13</v>
      </c>
      <c r="B17" s="11" t="s">
        <v>34</v>
      </c>
      <c r="C17" s="21" t="s">
        <v>35</v>
      </c>
      <c r="D17" s="22" t="s">
        <v>15</v>
      </c>
      <c r="E17" s="27">
        <v>35000</v>
      </c>
      <c r="F17" s="28">
        <f t="shared" si="5"/>
        <v>0</v>
      </c>
      <c r="G17" s="28">
        <v>25</v>
      </c>
      <c r="H17" s="28">
        <f t="shared" si="0"/>
        <v>1004.5</v>
      </c>
      <c r="I17" s="28">
        <f t="shared" si="1"/>
        <v>1064</v>
      </c>
      <c r="J17" s="28">
        <f t="shared" si="2"/>
        <v>2481.5</v>
      </c>
      <c r="K17" s="28">
        <f t="shared" si="3"/>
        <v>2485</v>
      </c>
      <c r="L17" s="29">
        <f t="shared" si="4"/>
        <v>385</v>
      </c>
      <c r="M17" s="29"/>
      <c r="N17" s="29"/>
      <c r="O17" s="30">
        <f t="shared" si="6"/>
        <v>32906.5</v>
      </c>
    </row>
    <row r="18" spans="1:15" x14ac:dyDescent="0.25">
      <c r="A18" s="12">
        <v>14</v>
      </c>
      <c r="B18" s="11" t="s">
        <v>63</v>
      </c>
      <c r="C18" s="21" t="s">
        <v>36</v>
      </c>
      <c r="D18" s="22" t="s">
        <v>15</v>
      </c>
      <c r="E18" s="27">
        <v>55000</v>
      </c>
      <c r="F18" s="28">
        <f t="shared" si="5"/>
        <v>2675.88</v>
      </c>
      <c r="G18" s="28">
        <v>25</v>
      </c>
      <c r="H18" s="28">
        <f t="shared" si="0"/>
        <v>1578.5</v>
      </c>
      <c r="I18" s="28">
        <f t="shared" si="1"/>
        <v>1672</v>
      </c>
      <c r="J18" s="28">
        <f t="shared" si="2"/>
        <v>3899.5</v>
      </c>
      <c r="K18" s="28">
        <f t="shared" si="3"/>
        <v>3905</v>
      </c>
      <c r="L18" s="29">
        <f t="shared" si="4"/>
        <v>433.62</v>
      </c>
      <c r="M18" s="29">
        <v>1260</v>
      </c>
      <c r="N18" s="29"/>
      <c r="O18" s="30">
        <f t="shared" si="6"/>
        <v>49048.62</v>
      </c>
    </row>
    <row r="19" spans="1:15" x14ac:dyDescent="0.25">
      <c r="A19" s="12">
        <v>15</v>
      </c>
      <c r="B19" s="11" t="s">
        <v>37</v>
      </c>
      <c r="C19" s="21" t="s">
        <v>38</v>
      </c>
      <c r="D19" s="22" t="s">
        <v>15</v>
      </c>
      <c r="E19" s="27">
        <v>150000</v>
      </c>
      <c r="F19" s="28">
        <f t="shared" si="5"/>
        <v>24448.05</v>
      </c>
      <c r="G19" s="28">
        <v>25</v>
      </c>
      <c r="H19" s="28">
        <f t="shared" si="0"/>
        <v>4305</v>
      </c>
      <c r="I19" s="28">
        <f t="shared" si="1"/>
        <v>2995.92</v>
      </c>
      <c r="J19" s="28">
        <f t="shared" si="2"/>
        <v>6987.2</v>
      </c>
      <c r="K19" s="28">
        <f t="shared" si="3"/>
        <v>10650</v>
      </c>
      <c r="L19" s="29">
        <f t="shared" si="4"/>
        <v>433.62</v>
      </c>
      <c r="M19" s="29"/>
      <c r="N19" s="29"/>
      <c r="O19" s="30">
        <f t="shared" si="6"/>
        <v>118226.03</v>
      </c>
    </row>
    <row r="20" spans="1:15" x14ac:dyDescent="0.25">
      <c r="A20" s="12">
        <v>16</v>
      </c>
      <c r="B20" s="11" t="s">
        <v>39</v>
      </c>
      <c r="C20" s="21" t="s">
        <v>35</v>
      </c>
      <c r="D20" s="22" t="s">
        <v>15</v>
      </c>
      <c r="E20" s="27">
        <v>25000</v>
      </c>
      <c r="F20" s="28">
        <f t="shared" si="5"/>
        <v>0</v>
      </c>
      <c r="G20" s="28">
        <v>25</v>
      </c>
      <c r="H20" s="28">
        <f t="shared" si="0"/>
        <v>717.5</v>
      </c>
      <c r="I20" s="28">
        <f t="shared" si="1"/>
        <v>760</v>
      </c>
      <c r="J20" s="28">
        <f t="shared" si="2"/>
        <v>1772.5</v>
      </c>
      <c r="K20" s="28">
        <f t="shared" si="3"/>
        <v>1775</v>
      </c>
      <c r="L20" s="29">
        <f t="shared" si="4"/>
        <v>275</v>
      </c>
      <c r="M20" s="29">
        <v>1170</v>
      </c>
      <c r="N20" s="29"/>
      <c r="O20" s="30">
        <f t="shared" si="6"/>
        <v>23497.5</v>
      </c>
    </row>
    <row r="21" spans="1:15" x14ac:dyDescent="0.25">
      <c r="A21" s="12">
        <v>17</v>
      </c>
      <c r="B21" s="11" t="s">
        <v>40</v>
      </c>
      <c r="C21" s="21" t="s">
        <v>41</v>
      </c>
      <c r="D21" s="22" t="s">
        <v>15</v>
      </c>
      <c r="E21" s="27">
        <v>55000</v>
      </c>
      <c r="F21" s="28">
        <f t="shared" si="5"/>
        <v>2675.88</v>
      </c>
      <c r="G21" s="28">
        <v>25</v>
      </c>
      <c r="H21" s="28">
        <f t="shared" si="0"/>
        <v>1578.5</v>
      </c>
      <c r="I21" s="28">
        <f t="shared" si="1"/>
        <v>1672</v>
      </c>
      <c r="J21" s="28">
        <f t="shared" si="2"/>
        <v>3899.5</v>
      </c>
      <c r="K21" s="28">
        <f t="shared" si="3"/>
        <v>3905</v>
      </c>
      <c r="L21" s="29">
        <f t="shared" si="4"/>
        <v>433.62</v>
      </c>
      <c r="M21" s="29">
        <v>2520</v>
      </c>
      <c r="N21" s="29"/>
      <c r="O21" s="30">
        <f t="shared" si="6"/>
        <v>49048.62</v>
      </c>
    </row>
    <row r="22" spans="1:15" x14ac:dyDescent="0.25">
      <c r="A22" s="12">
        <v>18</v>
      </c>
      <c r="B22" s="11" t="s">
        <v>64</v>
      </c>
      <c r="C22" s="21" t="s">
        <v>42</v>
      </c>
      <c r="D22" s="22" t="s">
        <v>15</v>
      </c>
      <c r="E22" s="27">
        <v>20000</v>
      </c>
      <c r="F22" s="28">
        <f t="shared" si="5"/>
        <v>0</v>
      </c>
      <c r="G22" s="28">
        <v>25</v>
      </c>
      <c r="H22" s="28">
        <f t="shared" si="0"/>
        <v>574</v>
      </c>
      <c r="I22" s="28">
        <f t="shared" si="1"/>
        <v>608</v>
      </c>
      <c r="J22" s="28">
        <f t="shared" si="2"/>
        <v>1418</v>
      </c>
      <c r="K22" s="28">
        <f t="shared" si="3"/>
        <v>1420</v>
      </c>
      <c r="L22" s="29">
        <f t="shared" si="4"/>
        <v>220</v>
      </c>
      <c r="M22" s="29">
        <v>1320</v>
      </c>
      <c r="N22" s="29"/>
      <c r="O22" s="30">
        <f t="shared" si="6"/>
        <v>18793</v>
      </c>
    </row>
    <row r="23" spans="1:15" x14ac:dyDescent="0.25">
      <c r="A23" s="12">
        <v>19</v>
      </c>
      <c r="B23" s="11" t="s">
        <v>43</v>
      </c>
      <c r="C23" s="21" t="s">
        <v>44</v>
      </c>
      <c r="D23" s="22" t="s">
        <v>15</v>
      </c>
      <c r="E23" s="27">
        <v>40000</v>
      </c>
      <c r="F23" s="28">
        <f t="shared" si="5"/>
        <v>529.39</v>
      </c>
      <c r="G23" s="28">
        <v>25</v>
      </c>
      <c r="H23" s="28">
        <f t="shared" si="0"/>
        <v>1148</v>
      </c>
      <c r="I23" s="28">
        <f t="shared" si="1"/>
        <v>1216</v>
      </c>
      <c r="J23" s="28">
        <f t="shared" si="2"/>
        <v>2836</v>
      </c>
      <c r="K23" s="28">
        <f t="shared" si="3"/>
        <v>2840</v>
      </c>
      <c r="L23" s="29">
        <f t="shared" si="4"/>
        <v>433.62</v>
      </c>
      <c r="M23" s="29">
        <v>1865</v>
      </c>
      <c r="N23" s="29"/>
      <c r="O23" s="30">
        <f t="shared" si="6"/>
        <v>37081.61</v>
      </c>
    </row>
    <row r="24" spans="1:15" x14ac:dyDescent="0.25">
      <c r="A24" s="12">
        <v>20</v>
      </c>
      <c r="B24" s="21" t="s">
        <v>65</v>
      </c>
      <c r="C24" s="21" t="s">
        <v>45</v>
      </c>
      <c r="D24" s="22" t="s">
        <v>15</v>
      </c>
      <c r="E24" s="32">
        <v>80000</v>
      </c>
      <c r="F24" s="28">
        <f t="shared" si="5"/>
        <v>7591.28</v>
      </c>
      <c r="G24" s="28">
        <v>25</v>
      </c>
      <c r="H24" s="33">
        <f>ROUND(IF((E24)&gt;(9855*20),((9855*20)*0.0287),(E24)*0.0287),2)</f>
        <v>2296</v>
      </c>
      <c r="I24" s="33">
        <f>ROUND(IF((E24)&gt;(9855*10),((9855*10)*0.0304),(E24)*0.0304),2)</f>
        <v>2432</v>
      </c>
      <c r="J24" s="28">
        <f t="shared" si="2"/>
        <v>5672</v>
      </c>
      <c r="K24" s="28">
        <f t="shared" si="3"/>
        <v>5680</v>
      </c>
      <c r="L24" s="29">
        <f t="shared" si="4"/>
        <v>433.62</v>
      </c>
      <c r="M24" s="29"/>
      <c r="N24" s="21"/>
      <c r="O24" s="30">
        <f t="shared" si="6"/>
        <v>67655.72</v>
      </c>
    </row>
    <row r="25" spans="1:15" x14ac:dyDescent="0.25">
      <c r="A25" s="12">
        <v>21</v>
      </c>
      <c r="B25" s="11" t="s">
        <v>66</v>
      </c>
      <c r="C25" s="21" t="s">
        <v>46</v>
      </c>
      <c r="D25" s="22" t="s">
        <v>15</v>
      </c>
      <c r="E25" s="27">
        <v>150000</v>
      </c>
      <c r="F25" s="28">
        <f t="shared" si="5"/>
        <v>24448.05</v>
      </c>
      <c r="G25" s="28">
        <v>25</v>
      </c>
      <c r="H25" s="28">
        <f t="shared" si="0"/>
        <v>4305</v>
      </c>
      <c r="I25" s="28">
        <f t="shared" si="1"/>
        <v>2995.92</v>
      </c>
      <c r="J25" s="28">
        <f t="shared" si="2"/>
        <v>6987.2</v>
      </c>
      <c r="K25" s="28">
        <f t="shared" si="3"/>
        <v>10650</v>
      </c>
      <c r="L25" s="29">
        <f t="shared" si="4"/>
        <v>433.62</v>
      </c>
      <c r="M25" s="29">
        <v>3350</v>
      </c>
      <c r="N25" s="29"/>
      <c r="O25" s="30">
        <f t="shared" si="6"/>
        <v>118226.03</v>
      </c>
    </row>
    <row r="26" spans="1:15" x14ac:dyDescent="0.25">
      <c r="A26" s="12">
        <v>22</v>
      </c>
      <c r="B26" s="13" t="s">
        <v>67</v>
      </c>
      <c r="C26" s="21" t="s">
        <v>47</v>
      </c>
      <c r="D26" s="22" t="s">
        <v>15</v>
      </c>
      <c r="E26" s="27">
        <v>110000</v>
      </c>
      <c r="F26" s="28">
        <f t="shared" si="5"/>
        <v>14735.05</v>
      </c>
      <c r="G26" s="28">
        <v>25</v>
      </c>
      <c r="H26" s="28">
        <f t="shared" si="0"/>
        <v>3157</v>
      </c>
      <c r="I26" s="28">
        <f t="shared" si="1"/>
        <v>2995.92</v>
      </c>
      <c r="J26" s="28">
        <f t="shared" si="2"/>
        <v>6987.2</v>
      </c>
      <c r="K26" s="28">
        <f t="shared" si="3"/>
        <v>7810</v>
      </c>
      <c r="L26" s="29">
        <f t="shared" si="4"/>
        <v>433.62</v>
      </c>
      <c r="M26" s="29"/>
      <c r="N26" s="29"/>
      <c r="O26" s="30">
        <f t="shared" si="6"/>
        <v>89087.03</v>
      </c>
    </row>
    <row r="27" spans="1:15" x14ac:dyDescent="0.25">
      <c r="A27" s="12">
        <v>23</v>
      </c>
      <c r="B27" s="13" t="s">
        <v>68</v>
      </c>
      <c r="C27" s="21" t="s">
        <v>48</v>
      </c>
      <c r="D27" s="22" t="s">
        <v>15</v>
      </c>
      <c r="E27" s="27">
        <v>20000</v>
      </c>
      <c r="F27" s="28">
        <f t="shared" si="5"/>
        <v>0</v>
      </c>
      <c r="G27" s="28">
        <v>25</v>
      </c>
      <c r="H27" s="28">
        <f t="shared" si="0"/>
        <v>574</v>
      </c>
      <c r="I27" s="28">
        <f t="shared" si="1"/>
        <v>608</v>
      </c>
      <c r="J27" s="28">
        <f t="shared" si="2"/>
        <v>1418</v>
      </c>
      <c r="K27" s="28">
        <f t="shared" si="3"/>
        <v>1420</v>
      </c>
      <c r="L27" s="29">
        <f t="shared" si="4"/>
        <v>220</v>
      </c>
      <c r="M27" s="29">
        <v>1865</v>
      </c>
      <c r="N27" s="29"/>
      <c r="O27" s="30">
        <f t="shared" si="6"/>
        <v>18793</v>
      </c>
    </row>
    <row r="28" spans="1:15" x14ac:dyDescent="0.25">
      <c r="A28" s="12">
        <v>24</v>
      </c>
      <c r="B28" s="13" t="s">
        <v>69</v>
      </c>
      <c r="C28" s="21" t="s">
        <v>49</v>
      </c>
      <c r="D28" s="22" t="s">
        <v>15</v>
      </c>
      <c r="E28" s="27">
        <v>40000</v>
      </c>
      <c r="F28" s="28">
        <f t="shared" si="5"/>
        <v>529.39</v>
      </c>
      <c r="G28" s="28">
        <v>25</v>
      </c>
      <c r="H28" s="28">
        <f t="shared" si="0"/>
        <v>1148</v>
      </c>
      <c r="I28" s="28">
        <f t="shared" si="1"/>
        <v>1216</v>
      </c>
      <c r="J28" s="28">
        <f t="shared" si="2"/>
        <v>2836</v>
      </c>
      <c r="K28" s="28">
        <f t="shared" si="3"/>
        <v>2840</v>
      </c>
      <c r="L28" s="29">
        <f t="shared" si="4"/>
        <v>433.62</v>
      </c>
      <c r="M28" s="29"/>
      <c r="N28" s="29"/>
      <c r="O28" s="30">
        <f t="shared" si="6"/>
        <v>37081.61</v>
      </c>
    </row>
    <row r="29" spans="1:15" x14ac:dyDescent="0.25">
      <c r="A29" s="12">
        <v>25</v>
      </c>
      <c r="B29" s="13" t="s">
        <v>50</v>
      </c>
      <c r="C29" s="21" t="s">
        <v>51</v>
      </c>
      <c r="D29" s="22" t="s">
        <v>15</v>
      </c>
      <c r="E29" s="27">
        <v>39000</v>
      </c>
      <c r="F29" s="28">
        <f t="shared" si="5"/>
        <v>388.25</v>
      </c>
      <c r="G29" s="28">
        <v>25</v>
      </c>
      <c r="H29" s="28">
        <f t="shared" si="0"/>
        <v>1119.3</v>
      </c>
      <c r="I29" s="28">
        <f t="shared" si="1"/>
        <v>1185.5999999999999</v>
      </c>
      <c r="J29" s="28">
        <f t="shared" si="2"/>
        <v>2765.1</v>
      </c>
      <c r="K29" s="28">
        <f t="shared" si="3"/>
        <v>2769</v>
      </c>
      <c r="L29" s="29">
        <f t="shared" si="4"/>
        <v>429</v>
      </c>
      <c r="M29" s="29">
        <v>1260</v>
      </c>
      <c r="N29" s="29"/>
      <c r="O29" s="30">
        <f t="shared" si="6"/>
        <v>36281.85</v>
      </c>
    </row>
    <row r="30" spans="1:15" x14ac:dyDescent="0.25">
      <c r="A30" s="12">
        <v>26</v>
      </c>
      <c r="B30" s="13" t="s">
        <v>70</v>
      </c>
      <c r="C30" s="21" t="s">
        <v>52</v>
      </c>
      <c r="D30" s="22" t="s">
        <v>15</v>
      </c>
      <c r="E30" s="27">
        <v>80000</v>
      </c>
      <c r="F30" s="28">
        <f t="shared" si="5"/>
        <v>7591.28</v>
      </c>
      <c r="G30" s="28">
        <v>25</v>
      </c>
      <c r="H30" s="28">
        <f t="shared" si="0"/>
        <v>2296</v>
      </c>
      <c r="I30" s="28">
        <f t="shared" si="1"/>
        <v>2432</v>
      </c>
      <c r="J30" s="28">
        <f t="shared" si="2"/>
        <v>5672</v>
      </c>
      <c r="K30" s="28">
        <f t="shared" si="3"/>
        <v>5680</v>
      </c>
      <c r="L30" s="29">
        <f t="shared" si="4"/>
        <v>433.62</v>
      </c>
      <c r="M30" s="29"/>
      <c r="N30" s="29"/>
      <c r="O30" s="30">
        <f t="shared" si="6"/>
        <v>67655.72</v>
      </c>
    </row>
    <row r="31" spans="1:15" x14ac:dyDescent="0.25">
      <c r="A31" s="12">
        <v>27</v>
      </c>
      <c r="B31" s="13" t="s">
        <v>71</v>
      </c>
      <c r="C31" s="21" t="s">
        <v>53</v>
      </c>
      <c r="D31" s="22" t="s">
        <v>15</v>
      </c>
      <c r="E31" s="27">
        <v>110000</v>
      </c>
      <c r="F31" s="28">
        <f t="shared" si="5"/>
        <v>14735.05</v>
      </c>
      <c r="G31" s="28">
        <v>25</v>
      </c>
      <c r="H31" s="28">
        <f t="shared" si="0"/>
        <v>3157</v>
      </c>
      <c r="I31" s="28">
        <f t="shared" si="1"/>
        <v>2995.92</v>
      </c>
      <c r="J31" s="28">
        <f t="shared" si="2"/>
        <v>6987.2</v>
      </c>
      <c r="K31" s="28">
        <f t="shared" si="3"/>
        <v>7810</v>
      </c>
      <c r="L31" s="29">
        <f t="shared" si="4"/>
        <v>433.62</v>
      </c>
      <c r="M31" s="29"/>
      <c r="N31" s="29"/>
      <c r="O31" s="30">
        <f t="shared" si="6"/>
        <v>89087.03</v>
      </c>
    </row>
    <row r="32" spans="1:15" x14ac:dyDescent="0.25">
      <c r="A32" s="12">
        <v>28</v>
      </c>
      <c r="B32" s="13" t="s">
        <v>72</v>
      </c>
      <c r="C32" s="21" t="s">
        <v>54</v>
      </c>
      <c r="D32" s="22" t="s">
        <v>15</v>
      </c>
      <c r="E32" s="27">
        <v>15000</v>
      </c>
      <c r="F32" s="28">
        <f t="shared" si="5"/>
        <v>0</v>
      </c>
      <c r="G32" s="28">
        <v>25</v>
      </c>
      <c r="H32" s="28">
        <f t="shared" si="0"/>
        <v>430.5</v>
      </c>
      <c r="I32" s="28">
        <f>ROUND(IF((E32)&gt;(9855*10),((9855*10)*0.0304),(E32)*0.0304),2)</f>
        <v>456</v>
      </c>
      <c r="J32" s="28">
        <f>ROUND(IF((E32)&gt;(9855*10),((9855*10)*0.0709),(E32)*0.0709),2)</f>
        <v>1063.5</v>
      </c>
      <c r="K32" s="28">
        <f>ROUND(IF((E32)&gt;(9855*20),((9855*20)*0.071),(E32)*0.071),2)</f>
        <v>1065</v>
      </c>
      <c r="L32" s="29">
        <f>+ROUND(IF(E32&gt;(9855*4),((9855*4)*0.011),E32*0.011),2)</f>
        <v>165</v>
      </c>
      <c r="M32" s="29"/>
      <c r="N32" s="34"/>
      <c r="O32" s="30">
        <f t="shared" si="6"/>
        <v>14088.5</v>
      </c>
    </row>
    <row r="33" spans="1:15" ht="15.75" thickBot="1" x14ac:dyDescent="0.3">
      <c r="A33" s="14">
        <v>29</v>
      </c>
      <c r="B33" s="15" t="s">
        <v>73</v>
      </c>
      <c r="C33" s="35" t="s">
        <v>55</v>
      </c>
      <c r="D33" s="22" t="s">
        <v>15</v>
      </c>
      <c r="E33" s="36">
        <v>20000</v>
      </c>
      <c r="F33" s="37">
        <f t="shared" si="5"/>
        <v>0</v>
      </c>
      <c r="G33" s="37">
        <v>25</v>
      </c>
      <c r="H33" s="37">
        <f t="shared" si="0"/>
        <v>574</v>
      </c>
      <c r="I33" s="37">
        <f>ROUND(IF((E33)&gt;(9855*10),((9855*10)*0.0304),(E33)*0.0304),2)</f>
        <v>608</v>
      </c>
      <c r="J33" s="37">
        <f>ROUND(IF((E33)&gt;(9855*10),((9855*10)*0.0709),(E33)*0.0709),2)</f>
        <v>1418</v>
      </c>
      <c r="K33" s="37">
        <f>ROUND(IF((E33)&gt;(9855*20),((9855*20)*0.071),(E33)*0.071),2)</f>
        <v>1420</v>
      </c>
      <c r="L33" s="38">
        <f>+ROUND(IF(E33&gt;(9855*4),((9855*4)*0.011),E33*0.011),2)</f>
        <v>220</v>
      </c>
      <c r="M33" s="38"/>
      <c r="N33" s="39"/>
      <c r="O33" s="40">
        <f t="shared" si="6"/>
        <v>18793</v>
      </c>
    </row>
    <row r="34" spans="1:15" ht="15.75" thickBot="1" x14ac:dyDescent="0.3">
      <c r="A34" s="16"/>
      <c r="B34" s="41"/>
      <c r="C34" s="41"/>
      <c r="D34" s="41"/>
      <c r="E34" s="42">
        <f t="shared" ref="E34:N34" si="7">SUM(E5:E33)</f>
        <v>1949000</v>
      </c>
      <c r="F34" s="43">
        <f t="shared" si="7"/>
        <v>202086.07</v>
      </c>
      <c r="G34" s="43">
        <f t="shared" si="7"/>
        <v>725</v>
      </c>
      <c r="H34" s="43">
        <f t="shared" si="7"/>
        <v>55936.3</v>
      </c>
      <c r="I34" s="43">
        <f t="shared" si="7"/>
        <v>51556.87999999999</v>
      </c>
      <c r="J34" s="43">
        <f t="shared" si="7"/>
        <v>120242.9</v>
      </c>
      <c r="K34" s="43">
        <f t="shared" si="7"/>
        <v>138379</v>
      </c>
      <c r="L34" s="43">
        <f t="shared" si="7"/>
        <v>10922.78</v>
      </c>
      <c r="M34" s="43">
        <f t="shared" si="7"/>
        <v>15135</v>
      </c>
      <c r="N34" s="43">
        <f t="shared" si="7"/>
        <v>923.76</v>
      </c>
      <c r="O34" s="44">
        <f>SUM(O5:O33)</f>
        <v>1637771.9900000005</v>
      </c>
    </row>
  </sheetData>
  <mergeCells count="5">
    <mergeCell ref="C1:J1"/>
    <mergeCell ref="C2:J2"/>
    <mergeCell ref="A3:E3"/>
    <mergeCell ref="F3:H3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2017-11-29T14:53:08Z</dcterms:created>
  <dcterms:modified xsi:type="dcterms:W3CDTF">2017-11-29T14:57:41Z</dcterms:modified>
</cp:coreProperties>
</file>