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Julio/"/>
    </mc:Choice>
  </mc:AlternateContent>
  <xr:revisionPtr revIDLastSave="0" documentId="8_{3747567B-0F52-4E08-B4A4-90C06B91A4DE}" xr6:coauthVersionLast="36" xr6:coauthVersionMax="36" xr10:uidLastSave="{00000000-0000-0000-0000-000000000000}"/>
  <bookViews>
    <workbookView xWindow="0" yWindow="0" windowWidth="28800" windowHeight="12105" xr2:uid="{AE66D4D5-D0C5-419A-9C5A-789D7E15DEA5}"/>
  </bookViews>
  <sheets>
    <sheet name="Nomina Fijo" sheetId="1" r:id="rId1"/>
  </sheets>
  <definedNames>
    <definedName name="_xlnm.Print_Area" localSheetId="0">'Nomina Fijo'!$A$1:$O$62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G50" i="1"/>
  <c r="N49" i="1"/>
  <c r="M49" i="1"/>
  <c r="L49" i="1"/>
  <c r="K49" i="1"/>
  <c r="J49" i="1"/>
  <c r="H49" i="1"/>
  <c r="O49" i="1" s="1"/>
  <c r="N47" i="1"/>
  <c r="M47" i="1"/>
  <c r="L47" i="1"/>
  <c r="K47" i="1"/>
  <c r="J47" i="1"/>
  <c r="H47" i="1"/>
  <c r="O47" i="1" s="1"/>
  <c r="N46" i="1"/>
  <c r="M46" i="1"/>
  <c r="L46" i="1"/>
  <c r="K46" i="1"/>
  <c r="O46" i="1" s="1"/>
  <c r="J46" i="1"/>
  <c r="H46" i="1" s="1"/>
  <c r="N45" i="1"/>
  <c r="M45" i="1"/>
  <c r="L45" i="1"/>
  <c r="K45" i="1"/>
  <c r="H45" i="1" s="1"/>
  <c r="O45" i="1" s="1"/>
  <c r="J45" i="1"/>
  <c r="N44" i="1"/>
  <c r="M44" i="1"/>
  <c r="L44" i="1"/>
  <c r="K44" i="1"/>
  <c r="J44" i="1"/>
  <c r="H44" i="1" s="1"/>
  <c r="O44" i="1" s="1"/>
  <c r="N43" i="1"/>
  <c r="M43" i="1"/>
  <c r="L43" i="1"/>
  <c r="K43" i="1"/>
  <c r="J43" i="1"/>
  <c r="H43" i="1" s="1"/>
  <c r="O43" i="1" s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/>
  <c r="O40" i="1" s="1"/>
  <c r="N38" i="1"/>
  <c r="M38" i="1"/>
  <c r="L38" i="1"/>
  <c r="K38" i="1"/>
  <c r="J38" i="1"/>
  <c r="H38" i="1" s="1"/>
  <c r="N37" i="1"/>
  <c r="M37" i="1"/>
  <c r="L37" i="1"/>
  <c r="K37" i="1"/>
  <c r="J37" i="1"/>
  <c r="N36" i="1"/>
  <c r="M36" i="1"/>
  <c r="L36" i="1"/>
  <c r="K36" i="1"/>
  <c r="J36" i="1"/>
  <c r="H36" i="1" s="1"/>
  <c r="O36" i="1" s="1"/>
  <c r="N35" i="1"/>
  <c r="M35" i="1"/>
  <c r="L35" i="1"/>
  <c r="K35" i="1"/>
  <c r="J35" i="1"/>
  <c r="H35" i="1" s="1"/>
  <c r="N34" i="1"/>
  <c r="M34" i="1"/>
  <c r="L34" i="1"/>
  <c r="K34" i="1"/>
  <c r="J34" i="1"/>
  <c r="H34" i="1"/>
  <c r="O34" i="1" s="1"/>
  <c r="N33" i="1"/>
  <c r="M33" i="1"/>
  <c r="L33" i="1"/>
  <c r="K33" i="1"/>
  <c r="J33" i="1"/>
  <c r="H33" i="1"/>
  <c r="O33" i="1" s="1"/>
  <c r="N32" i="1"/>
  <c r="M32" i="1"/>
  <c r="L32" i="1"/>
  <c r="K32" i="1"/>
  <c r="J32" i="1"/>
  <c r="H32" i="1" s="1"/>
  <c r="N30" i="1"/>
  <c r="M30" i="1"/>
  <c r="L30" i="1"/>
  <c r="K30" i="1"/>
  <c r="J30" i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 s="1"/>
  <c r="N26" i="1"/>
  <c r="M26" i="1"/>
  <c r="L26" i="1"/>
  <c r="K26" i="1"/>
  <c r="J26" i="1"/>
  <c r="H26" i="1"/>
  <c r="O26" i="1" s="1"/>
  <c r="N25" i="1"/>
  <c r="M25" i="1"/>
  <c r="L25" i="1"/>
  <c r="K25" i="1"/>
  <c r="J25" i="1"/>
  <c r="H25" i="1"/>
  <c r="O25" i="1" s="1"/>
  <c r="N24" i="1"/>
  <c r="M24" i="1"/>
  <c r="L24" i="1"/>
  <c r="K24" i="1"/>
  <c r="O24" i="1" s="1"/>
  <c r="J24" i="1"/>
  <c r="H24" i="1" s="1"/>
  <c r="N22" i="1"/>
  <c r="M22" i="1"/>
  <c r="L22" i="1"/>
  <c r="K22" i="1"/>
  <c r="J22" i="1"/>
  <c r="N21" i="1"/>
  <c r="M21" i="1"/>
  <c r="L21" i="1"/>
  <c r="K21" i="1"/>
  <c r="J21" i="1"/>
  <c r="H21" i="1" s="1"/>
  <c r="O21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7" i="1"/>
  <c r="M17" i="1"/>
  <c r="L17" i="1"/>
  <c r="K17" i="1"/>
  <c r="J17" i="1"/>
  <c r="H17" i="1" s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L50" i="1" s="1"/>
  <c r="K12" i="1"/>
  <c r="J12" i="1"/>
  <c r="H12" i="1" s="1"/>
  <c r="O12" i="1" s="1"/>
  <c r="N11" i="1"/>
  <c r="N50" i="1" s="1"/>
  <c r="M11" i="1"/>
  <c r="M50" i="1" s="1"/>
  <c r="L11" i="1"/>
  <c r="K11" i="1"/>
  <c r="J11" i="1"/>
  <c r="J50" i="1" s="1"/>
  <c r="O35" i="1" l="1"/>
  <c r="O32" i="1"/>
  <c r="O11" i="1"/>
  <c r="O17" i="1"/>
  <c r="O38" i="1"/>
  <c r="F53" i="1"/>
  <c r="O28" i="1"/>
  <c r="O37" i="1"/>
  <c r="H11" i="1"/>
  <c r="K50" i="1"/>
  <c r="H15" i="1"/>
  <c r="O15" i="1" s="1"/>
  <c r="H13" i="1"/>
  <c r="O13" i="1" s="1"/>
  <c r="H22" i="1"/>
  <c r="O22" i="1" s="1"/>
  <c r="H30" i="1"/>
  <c r="O30" i="1" s="1"/>
  <c r="H37" i="1"/>
  <c r="O50" i="1" l="1"/>
  <c r="H50" i="1"/>
</calcChain>
</file>

<file path=xl/sharedStrings.xml><?xml version="1.0" encoding="utf-8"?>
<sst xmlns="http://schemas.openxmlformats.org/spreadsheetml/2006/main" count="197" uniqueCount="110">
  <si>
    <t xml:space="preserve">NOMINA DE PAGO DEL PERSONAL FIJO </t>
  </si>
  <si>
    <t>Mes: Julio 2022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</si>
  <si>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</si>
  <si>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</si>
  <si>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</si>
  <si>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</si>
  <si>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</si>
  <si>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</si>
  <si>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</si>
  <si>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</si>
  <si>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</si>
  <si>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</si>
  <si>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</si>
  <si>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</si>
  <si>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</si>
  <si>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</si>
  <si>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</si>
  <si>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</si>
  <si>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</si>
  <si>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</si>
  <si>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</si>
  <si>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</si>
  <si>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</si>
  <si>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</si>
  <si>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</si>
  <si>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</si>
  <si>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Celio Julio Yens De Leon </t>
  </si>
  <si>
    <t xml:space="preserve">Asistente del Director </t>
  </si>
  <si>
    <t>Clara Maria Suarez Classe</t>
  </si>
  <si>
    <t>F</t>
  </si>
  <si>
    <t xml:space="preserve">Secretaria  Ejecutiva </t>
  </si>
  <si>
    <t xml:space="preserve">Departamento de Servicios Generales </t>
  </si>
  <si>
    <t>Christian José D'Oleo Brito</t>
  </si>
  <si>
    <t xml:space="preserve">Servicios Generales </t>
  </si>
  <si>
    <t>Chofer</t>
  </si>
  <si>
    <t xml:space="preserve">Cesar Vicente Castillo </t>
  </si>
  <si>
    <t>Luis Manuel Beato Valdez</t>
  </si>
  <si>
    <t>Auxiliar Administrativo</t>
  </si>
  <si>
    <t xml:space="preserve">Miguel Angel Campusano Asencio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</si>
  <si>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</si>
  <si>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</si>
  <si>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</si>
  <si>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</si>
  <si>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</si>
  <si>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</si>
  <si>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 xml:space="preserve">Caroline Ruiz </t>
  </si>
  <si>
    <t xml:space="preserve"> Recursos Humanos</t>
  </si>
  <si>
    <t>Encargada de Recursos Humanos</t>
  </si>
  <si>
    <t xml:space="preserve">Andrés David Ramírez Rojas </t>
  </si>
  <si>
    <t xml:space="preserve"> Recursos Humanos </t>
  </si>
  <si>
    <t xml:space="preserve">Analista de registro y control de nómina </t>
  </si>
  <si>
    <t>Stephanie Aimee Padilla Monegro</t>
  </si>
  <si>
    <t xml:space="preserve">Analista Compensacion  y Beneficios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</si>
  <si>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</si>
  <si>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</si>
  <si>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</si>
  <si>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</si>
  <si>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</si>
  <si>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</si>
  <si>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</si>
  <si>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</si>
  <si>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</si>
  <si>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</si>
  <si>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</si>
  <si>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</si>
  <si>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</si>
  <si>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</si>
  <si>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 xml:space="preserve">Karen Gissell Medina Hidalgo </t>
  </si>
  <si>
    <t xml:space="preserve">Recursos Amb. Y Ord. Territorial </t>
  </si>
  <si>
    <t xml:space="preserve">Analista Territorial </t>
  </si>
  <si>
    <t>Nancy Lucila Rodriguez Perez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</si>
  <si>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</si>
  <si>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</si>
  <si>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</si>
  <si>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</si>
  <si>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</si>
  <si>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</si>
  <si>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</si>
  <si>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 xml:space="preserve">Geografia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</si>
  <si>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</si>
  <si>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</si>
  <si>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</si>
  <si>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</si>
  <si>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</si>
  <si>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</si>
  <si>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</si>
  <si>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>Directora de Cartografía</t>
  </si>
  <si>
    <t xml:space="preserve">Dominique Feliz </t>
  </si>
  <si>
    <t xml:space="preserve">Cartografia </t>
  </si>
  <si>
    <t xml:space="preserve">Encargado de Produccion Cartografica </t>
  </si>
  <si>
    <t xml:space="preserve">Juan Rafael Rijo Peguero </t>
  </si>
  <si>
    <t xml:space="preserve">Analista Cartografia </t>
  </si>
  <si>
    <t xml:space="preserve">Julio Cesar Reyes Breton </t>
  </si>
  <si>
    <t>Yoenny Verenice Urbaéz Feliz</t>
  </si>
  <si>
    <t xml:space="preserve"> Geodesia </t>
  </si>
  <si>
    <t>Rhaymar Ramses Matos García</t>
  </si>
  <si>
    <t xml:space="preserve"> Cartografía</t>
  </si>
  <si>
    <t>Analista de Cartografía</t>
  </si>
  <si>
    <t>Oficina de Acceso a la Informacion</t>
  </si>
  <si>
    <t>Paola Reyes Castillo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</si>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</sst>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9" xfId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5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43" fontId="3" fillId="0" borderId="23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2956378</xdr:colOff>
      <xdr:row>0</xdr:row>
      <xdr:rowOff>168912</xdr:rowOff>
    </xdr:from>
    <xdr:to>
      <xdr:col>6</xdr:col>
      <xdr:colOff>711199</xdr:colOff>
      <xdr:row>4</xdr:row>
      <xdr:rowOff>168911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6708978-BDA2-43AE-8D5A-8A580F582E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478" y="168912"/>
          <a:ext cx="3107871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C4035-2C39-48AC-88F2-1925A7F59173}">
  <sheetPr>
    <pageSetUpPr fitToPage="1"/>
  </sheetPr>
  <dimension ref="A1:Y76"/>
  <sheetViews>
    <sheetView showGridLines="0" tabSelected="1" zoomScale="70" zoomScaleNormal="70" zoomScaleSheetLayoutView="50" workbookViewId="0">
      <selection activeCell="G63" sqref="G63"/>
    </sheetView>
  </sheetViews>
  <sheetFormatPr baseColWidth="10" defaultColWidth="11.42578125" defaultRowHeight="18.75" x14ac:dyDescent="0.3"/>
  <cols>
    <col min="1" max="1" width="6.28515625" style="1" bestFit="1" customWidth="1"/>
    <col min="2" max="2" width="51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17.85546875" style="1" bestFit="1" customWidth="1"/>
    <col min="8" max="8" width="16.5703125" style="1" customWidth="1"/>
    <col min="9" max="9" width="14.140625" style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17.8554687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25" x14ac:dyDescent="0.3">
      <c r="J1" s="3"/>
      <c r="K1" s="3"/>
      <c r="L1" s="3"/>
      <c r="M1" s="3"/>
      <c r="N1" s="3"/>
    </row>
    <row r="2" spans="1:25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25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25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25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25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5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25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25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25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25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245000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27">
        <v>25</v>
      </c>
      <c r="J11" s="27">
        <f>ROUND(IF((G11)&gt;(15600*20),((15600*20)*0.0287),(G11)*0.0287),2)</f>
        <v>7031.5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17395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+G11-I11-J123-K11-H11-J11</f>
        <v>186311.64</v>
      </c>
      <c r="P11" s="29"/>
    </row>
    <row r="12" spans="1:25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5" si="0">ROUND(IF((G12)&gt;(15600*20),((15600*20)*0.0287),(G12)*0.0287),2)</f>
        <v>3731</v>
      </c>
      <c r="K12" s="35">
        <f t="shared" ref="K12:K15" si="1">ROUND(IF((G12)&gt;(15600*10),((15600*10)*0.0304),(G12)*0.0304),2)</f>
        <v>3952</v>
      </c>
      <c r="L12" s="35">
        <f t="shared" ref="L12:L15" si="2">ROUND(IF((G12)&gt;(15600*20),((15600*20)*0.071),(G12)*0.071),2)</f>
        <v>9230</v>
      </c>
      <c r="M12" s="35">
        <f t="shared" ref="M12:M15" si="3">ROUND(IF((G12)&gt;(15600*10),((15600*10)*0.0709),(G12)*0.0709),2)</f>
        <v>9217</v>
      </c>
      <c r="N12" s="35">
        <f t="shared" ref="N12:N15" si="4">+ROUND(IF(G12&gt;(15600*4),((15600*4)*0.0115),G12*0.0115),2)</f>
        <v>717.6</v>
      </c>
      <c r="O12" s="36">
        <f>+G12-I12-J144-K12-H12-J12</f>
        <v>103129.81</v>
      </c>
    </row>
    <row r="13" spans="1:25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3" t="s">
        <v>22</v>
      </c>
      <c r="G13" s="34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+G13-I13-J145-K13-H13-J13</f>
        <v>96072.06</v>
      </c>
    </row>
    <row r="14" spans="1:25" s="41" customFormat="1" x14ac:dyDescent="0.3">
      <c r="A14" s="23">
        <v>4</v>
      </c>
      <c r="B14" s="37" t="s">
        <v>26</v>
      </c>
      <c r="C14" s="33" t="s">
        <v>20</v>
      </c>
      <c r="D14" s="32" t="s">
        <v>18</v>
      </c>
      <c r="E14" s="37" t="s">
        <v>27</v>
      </c>
      <c r="F14" s="38" t="s">
        <v>22</v>
      </c>
      <c r="G14" s="39">
        <v>85000</v>
      </c>
      <c r="H14" s="39">
        <v>8577.06</v>
      </c>
      <c r="I14" s="39">
        <v>25</v>
      </c>
      <c r="J14" s="35">
        <f t="shared" si="0"/>
        <v>2439.5</v>
      </c>
      <c r="K14" s="35">
        <f t="shared" si="1"/>
        <v>2584</v>
      </c>
      <c r="L14" s="35">
        <f t="shared" si="2"/>
        <v>6035</v>
      </c>
      <c r="M14" s="35">
        <f t="shared" si="3"/>
        <v>6026.5</v>
      </c>
      <c r="N14" s="35">
        <f t="shared" si="4"/>
        <v>717.6</v>
      </c>
      <c r="O14" s="40">
        <v>71374.44</v>
      </c>
    </row>
    <row r="15" spans="1:25" ht="19.5" thickBot="1" x14ac:dyDescent="0.35">
      <c r="A15" s="23">
        <v>5</v>
      </c>
      <c r="B15" s="30" t="s">
        <v>28</v>
      </c>
      <c r="C15" s="31" t="s">
        <v>29</v>
      </c>
      <c r="D15" s="30" t="s">
        <v>18</v>
      </c>
      <c r="E15" s="30" t="s">
        <v>30</v>
      </c>
      <c r="F15" s="33" t="s">
        <v>22</v>
      </c>
      <c r="G15" s="34">
        <v>73000</v>
      </c>
      <c r="H15" s="34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34">
        <v>25</v>
      </c>
      <c r="J15" s="34">
        <f t="shared" si="0"/>
        <v>2095.1</v>
      </c>
      <c r="K15" s="34">
        <f t="shared" si="1"/>
        <v>2219.1999999999998</v>
      </c>
      <c r="L15" s="34">
        <f t="shared" si="2"/>
        <v>5183</v>
      </c>
      <c r="M15" s="34">
        <f t="shared" si="3"/>
        <v>5175.7</v>
      </c>
      <c r="N15" s="34">
        <f t="shared" si="4"/>
        <v>717.6</v>
      </c>
      <c r="O15" s="42">
        <f>+G15-I15-J132-K15-H15-J15</f>
        <v>62727.720000000008</v>
      </c>
    </row>
    <row r="16" spans="1:25" s="46" customFormat="1" ht="24" thickBot="1" x14ac:dyDescent="0.35">
      <c r="A16" s="43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S16" s="47"/>
      <c r="T16" s="47"/>
      <c r="U16" s="47"/>
      <c r="V16" s="47"/>
      <c r="W16" s="47"/>
      <c r="X16" s="47"/>
      <c r="Y16" s="47"/>
    </row>
    <row r="17" spans="1:16" x14ac:dyDescent="0.3">
      <c r="A17" s="23">
        <v>6</v>
      </c>
      <c r="B17" s="24" t="s">
        <v>32</v>
      </c>
      <c r="C17" s="25" t="s">
        <v>20</v>
      </c>
      <c r="D17" s="24" t="s">
        <v>33</v>
      </c>
      <c r="E17" s="24" t="s">
        <v>34</v>
      </c>
      <c r="F17" s="26" t="s">
        <v>22</v>
      </c>
      <c r="G17" s="27">
        <v>25000</v>
      </c>
      <c r="H17" s="27">
        <f t="shared" ref="H17:H22" si="5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27">
        <v>25</v>
      </c>
      <c r="J17" s="27">
        <f t="shared" ref="J17:J22" si="6">ROUND(IF((G17)&gt;(15600*20),((15600*20)*0.0287),(G17)*0.0287),2)</f>
        <v>717.5</v>
      </c>
      <c r="K17" s="27">
        <f t="shared" ref="K17:K22" si="7">ROUND(IF((G17)&gt;(15600*10),((15600*10)*0.0304),(G17)*0.0304),2)</f>
        <v>760</v>
      </c>
      <c r="L17" s="27">
        <f t="shared" ref="L17:L22" si="8">ROUND(IF((G17)&gt;(15600*20),((15600*20)*0.071),(G17)*0.071),2)</f>
        <v>1775</v>
      </c>
      <c r="M17" s="27">
        <f t="shared" ref="M17:M22" si="9">ROUND(IF((G17)&gt;(15600*10),((15600*10)*0.0709),(G17)*0.0709),2)</f>
        <v>1772.5</v>
      </c>
      <c r="N17" s="27">
        <f t="shared" ref="N17:N22" si="10">+ROUND(IF(G17&gt;(15600*4),((15600*4)*0.0115),G17*0.0115),2)</f>
        <v>287.5</v>
      </c>
      <c r="O17" s="28">
        <f>+G17-I17-J121-K17-H17-J17</f>
        <v>23497.5</v>
      </c>
      <c r="P17" s="48"/>
    </row>
    <row r="18" spans="1:16" x14ac:dyDescent="0.3">
      <c r="A18" s="23">
        <v>7</v>
      </c>
      <c r="B18" s="32" t="s">
        <v>35</v>
      </c>
      <c r="C18" s="49" t="s">
        <v>20</v>
      </c>
      <c r="D18" s="32" t="s">
        <v>33</v>
      </c>
      <c r="E18" s="32" t="s">
        <v>34</v>
      </c>
      <c r="F18" s="38" t="s">
        <v>22</v>
      </c>
      <c r="G18" s="35">
        <v>25000</v>
      </c>
      <c r="H18" s="35">
        <f t="shared" si="5"/>
        <v>0</v>
      </c>
      <c r="I18" s="35">
        <v>25</v>
      </c>
      <c r="J18" s="35">
        <f t="shared" si="6"/>
        <v>717.5</v>
      </c>
      <c r="K18" s="35">
        <f t="shared" si="7"/>
        <v>760</v>
      </c>
      <c r="L18" s="35">
        <f t="shared" si="8"/>
        <v>1775</v>
      </c>
      <c r="M18" s="35">
        <f t="shared" si="9"/>
        <v>1772.5</v>
      </c>
      <c r="N18" s="35">
        <f t="shared" si="10"/>
        <v>287.5</v>
      </c>
      <c r="O18" s="36">
        <f>+G18-I18-J122-K18-H18-J18</f>
        <v>23497.5</v>
      </c>
      <c r="P18" s="48"/>
    </row>
    <row r="19" spans="1:16" x14ac:dyDescent="0.3">
      <c r="A19" s="23">
        <v>8</v>
      </c>
      <c r="B19" s="32" t="s">
        <v>36</v>
      </c>
      <c r="C19" s="49" t="s">
        <v>20</v>
      </c>
      <c r="D19" s="32" t="s">
        <v>33</v>
      </c>
      <c r="E19" s="32" t="s">
        <v>37</v>
      </c>
      <c r="F19" s="38" t="s">
        <v>22</v>
      </c>
      <c r="G19" s="35">
        <v>40000</v>
      </c>
      <c r="H19" s="35">
        <f t="shared" si="5"/>
        <v>442.65</v>
      </c>
      <c r="I19" s="35">
        <v>25</v>
      </c>
      <c r="J19" s="35">
        <f t="shared" si="6"/>
        <v>1148</v>
      </c>
      <c r="K19" s="35">
        <f t="shared" si="7"/>
        <v>1216</v>
      </c>
      <c r="L19" s="35">
        <f t="shared" si="8"/>
        <v>2840</v>
      </c>
      <c r="M19" s="35">
        <f t="shared" si="9"/>
        <v>2836</v>
      </c>
      <c r="N19" s="35">
        <f t="shared" si="10"/>
        <v>460</v>
      </c>
      <c r="O19" s="50">
        <f t="shared" ref="O19:O20" si="11">+G19-H19-I19-J19-K19</f>
        <v>37168.35</v>
      </c>
    </row>
    <row r="20" spans="1:16" ht="19.5" customHeight="1" x14ac:dyDescent="0.3">
      <c r="A20" s="23">
        <v>9</v>
      </c>
      <c r="B20" s="51" t="s">
        <v>38</v>
      </c>
      <c r="C20" s="52" t="s">
        <v>20</v>
      </c>
      <c r="D20" s="32" t="s">
        <v>33</v>
      </c>
      <c r="E20" s="51" t="s">
        <v>39</v>
      </c>
      <c r="F20" s="38" t="s">
        <v>22</v>
      </c>
      <c r="G20" s="35">
        <v>25000</v>
      </c>
      <c r="H20" s="35">
        <f t="shared" si="5"/>
        <v>0</v>
      </c>
      <c r="I20" s="35">
        <v>25</v>
      </c>
      <c r="J20" s="35">
        <f t="shared" si="6"/>
        <v>717.5</v>
      </c>
      <c r="K20" s="35">
        <f t="shared" si="7"/>
        <v>760</v>
      </c>
      <c r="L20" s="35">
        <f t="shared" si="8"/>
        <v>1775</v>
      </c>
      <c r="M20" s="35">
        <f t="shared" si="9"/>
        <v>1772.5</v>
      </c>
      <c r="N20" s="35">
        <f t="shared" si="10"/>
        <v>287.5</v>
      </c>
      <c r="O20" s="50">
        <f t="shared" si="11"/>
        <v>23497.5</v>
      </c>
    </row>
    <row r="21" spans="1:16" x14ac:dyDescent="0.3">
      <c r="A21" s="23">
        <v>10</v>
      </c>
      <c r="B21" s="32" t="s">
        <v>40</v>
      </c>
      <c r="C21" s="49" t="s">
        <v>29</v>
      </c>
      <c r="D21" s="32" t="s">
        <v>33</v>
      </c>
      <c r="E21" s="32" t="s">
        <v>41</v>
      </c>
      <c r="F21" s="38" t="s">
        <v>22</v>
      </c>
      <c r="G21" s="35">
        <v>20000</v>
      </c>
      <c r="H21" s="35">
        <f t="shared" si="5"/>
        <v>0</v>
      </c>
      <c r="I21" s="35">
        <v>25</v>
      </c>
      <c r="J21" s="35">
        <f t="shared" si="6"/>
        <v>574</v>
      </c>
      <c r="K21" s="35">
        <f t="shared" si="7"/>
        <v>608</v>
      </c>
      <c r="L21" s="35">
        <f t="shared" si="8"/>
        <v>1420</v>
      </c>
      <c r="M21" s="35">
        <f t="shared" si="9"/>
        <v>1418</v>
      </c>
      <c r="N21" s="35">
        <f t="shared" si="10"/>
        <v>230</v>
      </c>
      <c r="O21" s="36">
        <f>+G21-I21-J134-K21-H21-J21</f>
        <v>18793</v>
      </c>
    </row>
    <row r="22" spans="1:16" ht="19.5" thickBot="1" x14ac:dyDescent="0.35">
      <c r="A22" s="23">
        <v>11</v>
      </c>
      <c r="B22" s="30" t="s">
        <v>42</v>
      </c>
      <c r="C22" s="31" t="s">
        <v>29</v>
      </c>
      <c r="D22" s="30" t="s">
        <v>33</v>
      </c>
      <c r="E22" s="30" t="s">
        <v>43</v>
      </c>
      <c r="F22" s="33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42">
        <f>+G22-I22-J133-K22-H22-J22</f>
        <v>18793</v>
      </c>
    </row>
    <row r="23" spans="1:16" ht="23.25" thickBot="1" x14ac:dyDescent="0.35">
      <c r="A23" s="53" t="s">
        <v>44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6" x14ac:dyDescent="0.3">
      <c r="A24" s="56">
        <v>12</v>
      </c>
      <c r="B24" s="24" t="s">
        <v>45</v>
      </c>
      <c r="C24" s="25" t="s">
        <v>29</v>
      </c>
      <c r="D24" s="24" t="s">
        <v>46</v>
      </c>
      <c r="E24" s="24" t="s">
        <v>47</v>
      </c>
      <c r="F24" s="26" t="s">
        <v>22</v>
      </c>
      <c r="G24" s="27">
        <v>155000</v>
      </c>
      <c r="H24" s="57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58">
        <v>25</v>
      </c>
      <c r="J24" s="27">
        <f t="shared" ref="J24:J26" si="12">ROUND(IF((G24)&gt;(15600*20),((15600*20)*0.0287),(G24)*0.0287),2)</f>
        <v>4448.5</v>
      </c>
      <c r="K24" s="27">
        <f>ROUND(IF((G24)&gt;(15600*10),((15600*10)*0.0304),(G24)*0.0304),2)</f>
        <v>4712</v>
      </c>
      <c r="L24" s="27">
        <f>ROUND(IF((G24)&gt;(15600*20),((15600*20)*0.071),(G24)*0.071),2)</f>
        <v>11005</v>
      </c>
      <c r="M24" s="27">
        <f>ROUND(IF((G24)&gt;(15600*10),((15600*10)*0.0709),(G24)*0.0709),2)</f>
        <v>10989.5</v>
      </c>
      <c r="N24" s="27">
        <f>+ROUND(IF(G24&gt;(15600*4),((15600*4)*0.0115),G24*0.0115),2)</f>
        <v>717.6</v>
      </c>
      <c r="O24" s="59">
        <f>+G24-I24-J144-K24-H24-J24</f>
        <v>120771.69</v>
      </c>
    </row>
    <row r="25" spans="1:16" x14ac:dyDescent="0.3">
      <c r="A25" s="56">
        <v>13</v>
      </c>
      <c r="B25" s="32" t="s">
        <v>48</v>
      </c>
      <c r="C25" s="49" t="s">
        <v>20</v>
      </c>
      <c r="D25" s="32" t="s">
        <v>49</v>
      </c>
      <c r="E25" s="32" t="s">
        <v>50</v>
      </c>
      <c r="F25" s="38" t="s">
        <v>22</v>
      </c>
      <c r="G25" s="35">
        <v>50000</v>
      </c>
      <c r="H25" s="35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35">
        <v>25</v>
      </c>
      <c r="J25" s="35">
        <f t="shared" si="12"/>
        <v>1435</v>
      </c>
      <c r="K25" s="35">
        <f t="shared" ref="K25:K26" si="13">ROUND(IF((G25)&gt;(15600*10),((15600*10)*0.0304),(G25)*0.0304),2)</f>
        <v>1520</v>
      </c>
      <c r="L25" s="35">
        <f t="shared" ref="L25:L26" si="14">ROUND(IF((G25)&gt;(15600*20),((15600*20)*0.071),(G25)*0.071),2)</f>
        <v>3550</v>
      </c>
      <c r="M25" s="35">
        <f t="shared" ref="M25:M26" si="15">ROUND(IF((G25)&gt;(15600*10),((15600*10)*0.0709),(G25)*0.0709),2)</f>
        <v>3545</v>
      </c>
      <c r="N25" s="35">
        <f t="shared" ref="N25:N26" si="16">+ROUND(IF(G25&gt;(15600*4),((15600*4)*0.0115),G25*0.0115),2)</f>
        <v>575</v>
      </c>
      <c r="O25" s="36">
        <f>+G25-I25-J122-K25-H25-J25</f>
        <v>45166</v>
      </c>
      <c r="P25" s="48"/>
    </row>
    <row r="26" spans="1:16" ht="19.5" thickBot="1" x14ac:dyDescent="0.35">
      <c r="A26" s="56">
        <v>14</v>
      </c>
      <c r="B26" s="30" t="s">
        <v>51</v>
      </c>
      <c r="C26" s="31" t="s">
        <v>29</v>
      </c>
      <c r="D26" s="30" t="s">
        <v>52</v>
      </c>
      <c r="E26" s="30" t="s">
        <v>52</v>
      </c>
      <c r="F26" s="33" t="s">
        <v>22</v>
      </c>
      <c r="G26" s="34">
        <v>70000</v>
      </c>
      <c r="H26" s="34">
        <f t="shared" ref="H26:H30" si="17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34">
        <v>25</v>
      </c>
      <c r="J26" s="34">
        <f t="shared" si="12"/>
        <v>2009</v>
      </c>
      <c r="K26" s="34">
        <f t="shared" si="13"/>
        <v>2128</v>
      </c>
      <c r="L26" s="34">
        <f t="shared" si="14"/>
        <v>4970</v>
      </c>
      <c r="M26" s="34">
        <f t="shared" si="15"/>
        <v>4963</v>
      </c>
      <c r="N26" s="34">
        <f t="shared" si="16"/>
        <v>717.6</v>
      </c>
      <c r="O26" s="42">
        <f>+G26-I26-J130-K26-H26-J26</f>
        <v>60469.56</v>
      </c>
    </row>
    <row r="27" spans="1:16" ht="23.25" thickBot="1" x14ac:dyDescent="0.35">
      <c r="A27" s="53" t="s">
        <v>53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6" x14ac:dyDescent="0.3">
      <c r="A28" s="23">
        <v>15</v>
      </c>
      <c r="B28" s="24" t="s">
        <v>54</v>
      </c>
      <c r="C28" s="25" t="s">
        <v>29</v>
      </c>
      <c r="D28" s="24" t="s">
        <v>55</v>
      </c>
      <c r="E28" s="24" t="s">
        <v>56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8">ROUND(IF((G28)&gt;(15600*20),((15600*20)*0.0287),(G28)*0.0287),2)</f>
        <v>2439.5</v>
      </c>
      <c r="K28" s="27">
        <f t="shared" ref="K28:K30" si="19">ROUND(IF((G28)&gt;(15600*10),((15600*10)*0.0304),(G28)*0.0304),2)</f>
        <v>2584</v>
      </c>
      <c r="L28" s="27">
        <f t="shared" ref="L28:L30" si="20">ROUND(IF((G28)&gt;(15600*20),((15600*20)*0.071),(G28)*0.071),2)</f>
        <v>6035</v>
      </c>
      <c r="M28" s="27">
        <f t="shared" ref="M28:M30" si="21">ROUND(IF((G28)&gt;(15600*10),((15600*10)*0.0709),(G28)*0.0709),2)</f>
        <v>6026.5</v>
      </c>
      <c r="N28" s="27">
        <f t="shared" ref="N28:N30" si="22">+ROUND(IF(G28&gt;(15600*4),((15600*4)*0.0115),G28*0.0115),2)</f>
        <v>717.6</v>
      </c>
      <c r="O28" s="28">
        <f>+G28-I28-J126-K28-H28-J28</f>
        <v>71374.44</v>
      </c>
    </row>
    <row r="29" spans="1:16" x14ac:dyDescent="0.3">
      <c r="A29" s="23">
        <v>16</v>
      </c>
      <c r="B29" s="32" t="s">
        <v>57</v>
      </c>
      <c r="C29" s="49" t="s">
        <v>20</v>
      </c>
      <c r="D29" s="32" t="s">
        <v>58</v>
      </c>
      <c r="E29" s="32" t="s">
        <v>59</v>
      </c>
      <c r="F29" s="38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8"/>
        <v>2009</v>
      </c>
      <c r="K29" s="35">
        <f t="shared" si="19"/>
        <v>2128</v>
      </c>
      <c r="L29" s="35">
        <f t="shared" si="20"/>
        <v>4970</v>
      </c>
      <c r="M29" s="35">
        <f t="shared" si="21"/>
        <v>4963</v>
      </c>
      <c r="N29" s="35">
        <f t="shared" si="22"/>
        <v>717.6</v>
      </c>
      <c r="O29" s="50">
        <f>+G29-H29-I29-J29-K29</f>
        <v>60469.56</v>
      </c>
    </row>
    <row r="30" spans="1:16" ht="19.5" thickBot="1" x14ac:dyDescent="0.35">
      <c r="A30" s="23">
        <v>17</v>
      </c>
      <c r="B30" s="30" t="s">
        <v>60</v>
      </c>
      <c r="C30" s="31" t="s">
        <v>29</v>
      </c>
      <c r="D30" s="30" t="s">
        <v>61</v>
      </c>
      <c r="E30" s="30" t="s">
        <v>62</v>
      </c>
      <c r="F30" s="33" t="s">
        <v>22</v>
      </c>
      <c r="G30" s="34">
        <v>70000</v>
      </c>
      <c r="H30" s="34">
        <f t="shared" si="17"/>
        <v>5368.44</v>
      </c>
      <c r="I30" s="34">
        <v>25</v>
      </c>
      <c r="J30" s="34">
        <f t="shared" si="18"/>
        <v>2009</v>
      </c>
      <c r="K30" s="34">
        <f t="shared" si="19"/>
        <v>2128</v>
      </c>
      <c r="L30" s="34">
        <f t="shared" si="20"/>
        <v>4970</v>
      </c>
      <c r="M30" s="34">
        <f t="shared" si="21"/>
        <v>4963</v>
      </c>
      <c r="N30" s="34">
        <f t="shared" si="22"/>
        <v>717.6</v>
      </c>
      <c r="O30" s="42">
        <f>+G30-I30-J135-K30-H30-J30</f>
        <v>60469.56</v>
      </c>
    </row>
    <row r="31" spans="1:16" ht="23.25" thickBot="1" x14ac:dyDescent="0.35">
      <c r="A31" s="53" t="s">
        <v>63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6" x14ac:dyDescent="0.3">
      <c r="A32" s="23">
        <v>18</v>
      </c>
      <c r="B32" s="24" t="s">
        <v>64</v>
      </c>
      <c r="C32" s="25" t="s">
        <v>29</v>
      </c>
      <c r="D32" s="24" t="s">
        <v>65</v>
      </c>
      <c r="E32" s="24" t="s">
        <v>66</v>
      </c>
      <c r="F32" s="26" t="s">
        <v>22</v>
      </c>
      <c r="G32" s="27">
        <v>165000</v>
      </c>
      <c r="H32" s="27">
        <f t="shared" ref="H32:H45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+G32-I32-J137-K32-H32-J32</f>
        <v>128033.64000000001</v>
      </c>
    </row>
    <row r="33" spans="1:15" x14ac:dyDescent="0.3">
      <c r="A33" s="23">
        <v>19</v>
      </c>
      <c r="B33" s="32" t="s">
        <v>67</v>
      </c>
      <c r="C33" s="49" t="s">
        <v>29</v>
      </c>
      <c r="D33" s="32" t="s">
        <v>68</v>
      </c>
      <c r="E33" s="32" t="s">
        <v>69</v>
      </c>
      <c r="F33" s="38" t="s">
        <v>22</v>
      </c>
      <c r="G33" s="35">
        <v>56000</v>
      </c>
      <c r="H33" s="35">
        <f t="shared" si="23"/>
        <v>2733.92</v>
      </c>
      <c r="I33" s="35">
        <v>25</v>
      </c>
      <c r="J33" s="35">
        <f t="shared" si="24"/>
        <v>1607.2</v>
      </c>
      <c r="K33" s="35">
        <f t="shared" si="25"/>
        <v>1702.4</v>
      </c>
      <c r="L33" s="35">
        <f t="shared" si="26"/>
        <v>3976</v>
      </c>
      <c r="M33" s="35">
        <f t="shared" ref="M33:M38" si="28">ROUND(IF((G33)&gt;(15600*10),((15600*10)*0.0709),(G33)*0.0709),2)</f>
        <v>3970.4</v>
      </c>
      <c r="N33" s="35">
        <f t="shared" si="27"/>
        <v>644</v>
      </c>
      <c r="O33" s="36">
        <f>+G33-I33-J138-K33-H33-J33</f>
        <v>49931.48</v>
      </c>
    </row>
    <row r="34" spans="1:15" x14ac:dyDescent="0.3">
      <c r="A34" s="23">
        <v>20</v>
      </c>
      <c r="B34" s="32" t="s">
        <v>70</v>
      </c>
      <c r="C34" s="49" t="s">
        <v>29</v>
      </c>
      <c r="D34" s="32" t="s">
        <v>68</v>
      </c>
      <c r="E34" s="32" t="s">
        <v>71</v>
      </c>
      <c r="F34" s="38" t="s">
        <v>22</v>
      </c>
      <c r="G34" s="35">
        <v>140000</v>
      </c>
      <c r="H34" s="35">
        <f t="shared" si="23"/>
        <v>21514.44</v>
      </c>
      <c r="I34" s="35">
        <v>25</v>
      </c>
      <c r="J34" s="35">
        <f t="shared" si="24"/>
        <v>4018</v>
      </c>
      <c r="K34" s="35">
        <f t="shared" si="25"/>
        <v>4256</v>
      </c>
      <c r="L34" s="35">
        <f t="shared" si="26"/>
        <v>9940</v>
      </c>
      <c r="M34" s="35">
        <f t="shared" si="28"/>
        <v>9926</v>
      </c>
      <c r="N34" s="35">
        <f t="shared" si="27"/>
        <v>717.6</v>
      </c>
      <c r="O34" s="36">
        <f>+G34-I34-J139-K34-H34-J34</f>
        <v>110186.56</v>
      </c>
    </row>
    <row r="35" spans="1:15" x14ac:dyDescent="0.3">
      <c r="A35" s="23">
        <v>21</v>
      </c>
      <c r="B35" s="32" t="s">
        <v>72</v>
      </c>
      <c r="C35" s="49" t="s">
        <v>29</v>
      </c>
      <c r="D35" s="32" t="s">
        <v>68</v>
      </c>
      <c r="E35" s="51" t="s">
        <v>73</v>
      </c>
      <c r="F35" s="38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+G35-I35-J140-K35-H35-J35</f>
        <v>52942.36</v>
      </c>
    </row>
    <row r="36" spans="1:15" x14ac:dyDescent="0.3">
      <c r="A36" s="23">
        <v>22</v>
      </c>
      <c r="B36" s="32" t="s">
        <v>74</v>
      </c>
      <c r="C36" s="49" t="s">
        <v>29</v>
      </c>
      <c r="D36" s="32" t="s">
        <v>68</v>
      </c>
      <c r="E36" s="51" t="s">
        <v>73</v>
      </c>
      <c r="F36" s="38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+G36-I36-J141-K36-H36-J36</f>
        <v>52942.36</v>
      </c>
    </row>
    <row r="37" spans="1:15" x14ac:dyDescent="0.3">
      <c r="A37" s="23">
        <v>23</v>
      </c>
      <c r="B37" s="32" t="s">
        <v>75</v>
      </c>
      <c r="C37" s="49" t="s">
        <v>29</v>
      </c>
      <c r="D37" s="32" t="s">
        <v>68</v>
      </c>
      <c r="E37" s="51" t="s">
        <v>76</v>
      </c>
      <c r="F37" s="38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+G37-I37-J143-K37-H37-J37</f>
        <v>60469.56</v>
      </c>
    </row>
    <row r="38" spans="1:15" ht="19.5" thickBot="1" x14ac:dyDescent="0.35">
      <c r="A38" s="60">
        <v>24</v>
      </c>
      <c r="B38" s="61" t="s">
        <v>77</v>
      </c>
      <c r="C38" s="62" t="s">
        <v>29</v>
      </c>
      <c r="D38" s="61" t="s">
        <v>78</v>
      </c>
      <c r="E38" s="61" t="s">
        <v>79</v>
      </c>
      <c r="F38" s="33" t="s">
        <v>22</v>
      </c>
      <c r="G38" s="58">
        <v>40000</v>
      </c>
      <c r="H38" s="34">
        <f t="shared" si="23"/>
        <v>442.65</v>
      </c>
      <c r="I38" s="58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2">
        <f>+G38-I38-J144-K38-H38-J38</f>
        <v>37168.35</v>
      </c>
    </row>
    <row r="39" spans="1:15" ht="23.25" customHeight="1" thickBot="1" x14ac:dyDescent="0.35">
      <c r="A39" s="63" t="s">
        <v>80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</row>
    <row r="40" spans="1:15" ht="19.5" thickBot="1" x14ac:dyDescent="0.35">
      <c r="A40" s="23">
        <v>25</v>
      </c>
      <c r="B40" s="24" t="s">
        <v>81</v>
      </c>
      <c r="C40" s="25" t="s">
        <v>20</v>
      </c>
      <c r="D40" s="66" t="s">
        <v>82</v>
      </c>
      <c r="E40" s="66" t="s">
        <v>83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7">
        <f>+G40-H40-I40-J40-K40</f>
        <v>46765.53</v>
      </c>
    </row>
    <row r="41" spans="1:15" ht="23.25" thickBot="1" x14ac:dyDescent="0.35">
      <c r="A41" s="53" t="s">
        <v>84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3">
        <v>26</v>
      </c>
      <c r="B42" s="24" t="s">
        <v>85</v>
      </c>
      <c r="C42" s="25" t="s">
        <v>29</v>
      </c>
      <c r="D42" s="24" t="s">
        <v>86</v>
      </c>
      <c r="E42" s="24" t="s">
        <v>86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+G42-I42-J138-K42-H42-J42</f>
        <v>128033.64000000001</v>
      </c>
    </row>
    <row r="43" spans="1:15" x14ac:dyDescent="0.3">
      <c r="A43" s="23">
        <v>27</v>
      </c>
      <c r="B43" s="32" t="s">
        <v>87</v>
      </c>
      <c r="C43" s="49" t="s">
        <v>20</v>
      </c>
      <c r="D43" s="32" t="s">
        <v>88</v>
      </c>
      <c r="E43" s="51" t="s">
        <v>89</v>
      </c>
      <c r="F43" s="38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0">
        <f>+G43-H43-I43-J43-K43</f>
        <v>110186.56</v>
      </c>
    </row>
    <row r="44" spans="1:15" x14ac:dyDescent="0.3">
      <c r="A44" s="23">
        <v>28</v>
      </c>
      <c r="B44" s="32" t="s">
        <v>90</v>
      </c>
      <c r="C44" s="49" t="s">
        <v>20</v>
      </c>
      <c r="D44" s="32" t="s">
        <v>88</v>
      </c>
      <c r="E44" s="51" t="s">
        <v>91</v>
      </c>
      <c r="F44" s="38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0">
        <f t="shared" ref="O44:O45" si="34">+G44-H44-I44-J44-K44</f>
        <v>52942.36</v>
      </c>
    </row>
    <row r="45" spans="1:15" x14ac:dyDescent="0.3">
      <c r="A45" s="23">
        <v>29</v>
      </c>
      <c r="B45" s="30" t="s">
        <v>92</v>
      </c>
      <c r="C45" s="31" t="s">
        <v>20</v>
      </c>
      <c r="D45" s="32" t="s">
        <v>88</v>
      </c>
      <c r="E45" s="68" t="s">
        <v>91</v>
      </c>
      <c r="F45" s="38" t="s">
        <v>22</v>
      </c>
      <c r="G45" s="35">
        <v>60000</v>
      </c>
      <c r="H45" s="35">
        <f t="shared" si="23"/>
        <v>3486.64</v>
      </c>
      <c r="I45" s="34">
        <v>25</v>
      </c>
      <c r="J45" s="35">
        <f t="shared" si="29"/>
        <v>1722</v>
      </c>
      <c r="K45" s="35">
        <f t="shared" si="30"/>
        <v>1824</v>
      </c>
      <c r="L45" s="35">
        <f t="shared" si="31"/>
        <v>4260</v>
      </c>
      <c r="M45" s="35">
        <f t="shared" si="32"/>
        <v>4254</v>
      </c>
      <c r="N45" s="35">
        <f t="shared" si="33"/>
        <v>690</v>
      </c>
      <c r="O45" s="69">
        <f t="shared" si="34"/>
        <v>52942.36</v>
      </c>
    </row>
    <row r="46" spans="1:15" x14ac:dyDescent="0.3">
      <c r="A46" s="23">
        <v>30</v>
      </c>
      <c r="B46" s="32" t="s">
        <v>93</v>
      </c>
      <c r="C46" s="49" t="s">
        <v>29</v>
      </c>
      <c r="D46" s="70" t="s">
        <v>94</v>
      </c>
      <c r="E46" s="51" t="s">
        <v>83</v>
      </c>
      <c r="F46" s="38" t="s">
        <v>22</v>
      </c>
      <c r="G46" s="34">
        <v>55000</v>
      </c>
      <c r="H46" s="35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35">
        <v>25</v>
      </c>
      <c r="J46" s="35">
        <f t="shared" si="29"/>
        <v>1578.5</v>
      </c>
      <c r="K46" s="35">
        <f t="shared" si="30"/>
        <v>1672</v>
      </c>
      <c r="L46" s="35">
        <f t="shared" si="31"/>
        <v>3905</v>
      </c>
      <c r="M46" s="35">
        <f t="shared" si="32"/>
        <v>3899.5</v>
      </c>
      <c r="N46" s="35">
        <f t="shared" si="33"/>
        <v>632.5</v>
      </c>
      <c r="O46" s="36">
        <f>+G46-I46-J145-K46-H46-J46</f>
        <v>49164.83</v>
      </c>
    </row>
    <row r="47" spans="1:15" ht="19.5" thickBot="1" x14ac:dyDescent="0.35">
      <c r="A47" s="23">
        <v>31</v>
      </c>
      <c r="B47" s="30" t="s">
        <v>95</v>
      </c>
      <c r="C47" s="31" t="s">
        <v>20</v>
      </c>
      <c r="D47" s="30" t="s">
        <v>96</v>
      </c>
      <c r="E47" s="30" t="s">
        <v>97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 t="shared" si="29"/>
        <v>1722</v>
      </c>
      <c r="K47" s="34">
        <f t="shared" si="30"/>
        <v>1824</v>
      </c>
      <c r="L47" s="34">
        <f t="shared" si="31"/>
        <v>4260</v>
      </c>
      <c r="M47" s="34">
        <f t="shared" si="32"/>
        <v>4254</v>
      </c>
      <c r="N47" s="34">
        <f t="shared" si="33"/>
        <v>690</v>
      </c>
      <c r="O47" s="42">
        <f>+G47-I47-J143-K47-H47-J47</f>
        <v>52942.36</v>
      </c>
    </row>
    <row r="48" spans="1:15" ht="23.25" thickBot="1" x14ac:dyDescent="0.35">
      <c r="A48" s="53" t="s">
        <v>98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6" ht="19.5" thickBot="1" x14ac:dyDescent="0.35">
      <c r="A49" s="71">
        <v>32</v>
      </c>
      <c r="B49" s="72" t="s">
        <v>99</v>
      </c>
      <c r="C49" s="73" t="s">
        <v>29</v>
      </c>
      <c r="D49" s="74" t="s">
        <v>98</v>
      </c>
      <c r="E49" s="72" t="s">
        <v>100</v>
      </c>
      <c r="F49" s="75" t="s">
        <v>22</v>
      </c>
      <c r="G49" s="76">
        <v>65000</v>
      </c>
      <c r="H49" s="76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76">
        <v>25</v>
      </c>
      <c r="J49" s="76">
        <f>ROUND(IF((G49)&gt;(15600*20),((15600*20)*0.0287),(G49)*0.0287),2)</f>
        <v>1865.5</v>
      </c>
      <c r="K49" s="76">
        <f>ROUND(IF((G49)&gt;(15600*10),((15600*10)*0.0304),(G49)*0.0304),2)</f>
        <v>1976</v>
      </c>
      <c r="L49" s="76">
        <f>ROUND(IF((G49)&gt;(15600*20),((15600*20)*0.071),(G49)*0.071),2)</f>
        <v>4615</v>
      </c>
      <c r="M49" s="76">
        <f>ROUND(IF((G49)&gt;(15600*10),((15600*10)*0.0709),(G49)*0.0709),2)</f>
        <v>4608.5</v>
      </c>
      <c r="N49" s="76">
        <f t="shared" ref="N49" si="35">+ROUND(IF(G49&gt;(15600*4),((15600*4)*0.0115),G49*0.0115),2)</f>
        <v>717.6</v>
      </c>
      <c r="O49" s="77">
        <f>+G49-H49-I49-J49-K49</f>
        <v>56705.96</v>
      </c>
    </row>
    <row r="50" spans="1:16" ht="19.5" thickBot="1" x14ac:dyDescent="0.35">
      <c r="A50" s="78" t="s">
        <v>101</v>
      </c>
      <c r="B50" s="79"/>
      <c r="C50" s="79"/>
      <c r="D50" s="79"/>
      <c r="E50" s="79"/>
      <c r="F50" s="80"/>
      <c r="G50" s="81">
        <f>SUM(G11:G49)</f>
        <v>2556000</v>
      </c>
      <c r="H50" s="81">
        <f t="shared" ref="H50:O50" si="36">SUM(H11:H49)</f>
        <v>282450.96000000002</v>
      </c>
      <c r="I50" s="81">
        <f t="shared" si="36"/>
        <v>801</v>
      </c>
      <c r="J50" s="81">
        <f t="shared" si="36"/>
        <v>73357.2</v>
      </c>
      <c r="K50" s="81">
        <f t="shared" si="36"/>
        <v>74449.600000000006</v>
      </c>
      <c r="L50" s="81">
        <f t="shared" si="36"/>
        <v>181476</v>
      </c>
      <c r="M50" s="81">
        <f t="shared" si="36"/>
        <v>173634.09999999998</v>
      </c>
      <c r="N50" s="81">
        <f t="shared" si="36"/>
        <v>19623.600000000002</v>
      </c>
      <c r="O50" s="81">
        <f t="shared" si="36"/>
        <v>2124941.2400000012</v>
      </c>
    </row>
    <row r="51" spans="1:16" x14ac:dyDescent="0.3">
      <c r="B51" s="82"/>
      <c r="C51" s="82"/>
      <c r="D51" s="82"/>
      <c r="E51" s="82"/>
      <c r="F51" s="83"/>
      <c r="G51" s="83"/>
      <c r="H51" s="4"/>
      <c r="I51" s="5"/>
      <c r="J51" s="7"/>
      <c r="K51" s="7"/>
      <c r="L51" s="7"/>
      <c r="M51" s="7"/>
      <c r="N51" s="7"/>
      <c r="O51" s="7"/>
      <c r="P51" s="7"/>
    </row>
    <row r="52" spans="1:16" x14ac:dyDescent="0.3">
      <c r="A52" s="4"/>
      <c r="B52" s="4"/>
      <c r="C52" s="5"/>
      <c r="D52" s="4"/>
      <c r="E52" s="4" t="s">
        <v>102</v>
      </c>
      <c r="F52" s="4"/>
      <c r="G52" s="4"/>
      <c r="H52" s="84"/>
      <c r="I52" s="5"/>
      <c r="J52" s="6"/>
      <c r="K52" s="6"/>
      <c r="L52" s="4" t="s">
        <v>103</v>
      </c>
      <c r="M52" s="4"/>
      <c r="N52" s="85"/>
      <c r="O52" s="85"/>
      <c r="P52" s="85"/>
    </row>
    <row r="53" spans="1:16" ht="19.5" thickBot="1" x14ac:dyDescent="0.35">
      <c r="E53" s="86" t="s">
        <v>104</v>
      </c>
      <c r="F53" s="87">
        <f>+G50+L50+M50+N50</f>
        <v>2930733.7</v>
      </c>
      <c r="G53" s="88"/>
      <c r="H53" s="88"/>
      <c r="K53" s="7"/>
      <c r="L53" s="84"/>
      <c r="M53" s="84"/>
      <c r="N53" s="84"/>
      <c r="O53" s="4"/>
      <c r="P53" s="85"/>
    </row>
    <row r="54" spans="1:16" ht="19.5" thickTop="1" x14ac:dyDescent="0.3">
      <c r="E54" s="86"/>
      <c r="F54" s="89"/>
      <c r="G54" s="88"/>
      <c r="H54" s="88"/>
      <c r="K54" s="7"/>
      <c r="L54" s="84"/>
      <c r="M54" s="84"/>
      <c r="N54" s="84"/>
      <c r="O54" s="4"/>
      <c r="P54" s="85"/>
    </row>
    <row r="55" spans="1:16" x14ac:dyDescent="0.3">
      <c r="A55" s="4"/>
      <c r="B55" s="4"/>
      <c r="C55" s="5"/>
      <c r="D55" s="4"/>
      <c r="E55" s="4"/>
      <c r="F55" s="4"/>
      <c r="G55" s="4"/>
      <c r="H55" s="4"/>
      <c r="I55" s="5" t="s">
        <v>105</v>
      </c>
      <c r="J55" s="85"/>
      <c r="K55" s="85"/>
      <c r="L55" s="84"/>
      <c r="M55" s="84"/>
      <c r="N55" s="4"/>
      <c r="O55" s="4"/>
      <c r="P55" s="4"/>
    </row>
    <row r="56" spans="1:16" x14ac:dyDescent="0.3">
      <c r="A56" s="4"/>
      <c r="B56" s="4"/>
      <c r="C56" s="5"/>
      <c r="D56" s="4"/>
      <c r="E56" s="4"/>
      <c r="F56" s="4"/>
      <c r="G56" s="5"/>
      <c r="H56" s="90"/>
      <c r="I56" s="4"/>
      <c r="J56" s="84"/>
      <c r="K56" s="84"/>
      <c r="L56" s="4"/>
      <c r="M56" s="4"/>
      <c r="N56" s="4"/>
    </row>
    <row r="57" spans="1:16" x14ac:dyDescent="0.3">
      <c r="B57" s="4"/>
      <c r="C57" s="5"/>
      <c r="D57" s="91"/>
      <c r="E57" s="5"/>
      <c r="F57" s="92"/>
      <c r="G57" s="92"/>
      <c r="H57" s="92"/>
      <c r="I57" s="4"/>
      <c r="J57" s="4"/>
      <c r="K57" s="84"/>
      <c r="L57" s="4"/>
      <c r="M57" s="4"/>
      <c r="N57" s="4"/>
    </row>
    <row r="58" spans="1:16" ht="19.5" thickBot="1" x14ac:dyDescent="0.35">
      <c r="B58" s="93"/>
      <c r="C58" s="4"/>
      <c r="E58" s="94"/>
      <c r="F58" s="92"/>
      <c r="G58" s="95"/>
      <c r="H58" s="94"/>
      <c r="I58" s="94"/>
      <c r="J58" s="94"/>
      <c r="K58" s="4"/>
    </row>
    <row r="59" spans="1:16" x14ac:dyDescent="0.3">
      <c r="B59" s="96" t="s">
        <v>47</v>
      </c>
      <c r="C59" s="4"/>
      <c r="E59" s="96" t="s">
        <v>106</v>
      </c>
      <c r="G59" s="97" t="s">
        <v>107</v>
      </c>
      <c r="H59" s="97"/>
      <c r="I59" s="97"/>
      <c r="J59" s="97"/>
      <c r="K59" s="92"/>
      <c r="L59" s="4"/>
      <c r="M59" s="4"/>
    </row>
    <row r="60" spans="1:16" x14ac:dyDescent="0.3">
      <c r="B60" s="1" t="s">
        <v>45</v>
      </c>
      <c r="C60" s="4"/>
      <c r="E60" s="1" t="s">
        <v>108</v>
      </c>
      <c r="G60" s="98" t="s">
        <v>109</v>
      </c>
      <c r="H60" s="98"/>
      <c r="I60" s="98"/>
      <c r="J60" s="98"/>
      <c r="K60" s="92"/>
      <c r="L60" s="92"/>
      <c r="M60" s="4"/>
      <c r="N60" s="4"/>
    </row>
    <row r="61" spans="1:16" x14ac:dyDescent="0.3">
      <c r="C61" s="91"/>
      <c r="D61" s="91"/>
      <c r="E61" s="2"/>
      <c r="M61" s="84"/>
      <c r="N61" s="4"/>
    </row>
    <row r="62" spans="1:16" x14ac:dyDescent="0.3">
      <c r="A62" s="4"/>
      <c r="B62" s="4"/>
      <c r="C62" s="1"/>
      <c r="D62" s="91"/>
      <c r="E62" s="2"/>
      <c r="G62" s="5"/>
      <c r="H62" s="5"/>
      <c r="M62" s="84"/>
      <c r="N62" s="4"/>
    </row>
    <row r="63" spans="1:16" x14ac:dyDescent="0.3">
      <c r="A63" s="4"/>
      <c r="C63" s="1"/>
      <c r="D63" s="90"/>
      <c r="E63" s="2"/>
    </row>
    <row r="64" spans="1:16" x14ac:dyDescent="0.3">
      <c r="A64" s="4"/>
      <c r="C64" s="1"/>
      <c r="D64" s="91"/>
      <c r="E64" s="2"/>
    </row>
    <row r="65" spans="1:9" x14ac:dyDescent="0.3">
      <c r="A65" s="4"/>
      <c r="C65" s="4"/>
      <c r="D65" s="91"/>
      <c r="E65" s="2"/>
    </row>
    <row r="66" spans="1:9" x14ac:dyDescent="0.3">
      <c r="A66" s="4"/>
      <c r="C66" s="4"/>
      <c r="D66" s="91"/>
      <c r="E66" s="2"/>
    </row>
    <row r="67" spans="1:9" x14ac:dyDescent="0.3">
      <c r="A67" s="4"/>
      <c r="B67" s="91"/>
      <c r="C67" s="91"/>
      <c r="D67" s="90"/>
    </row>
    <row r="68" spans="1:9" x14ac:dyDescent="0.3">
      <c r="B68" s="91"/>
      <c r="C68" s="91"/>
      <c r="D68" s="91"/>
    </row>
    <row r="69" spans="1:9" x14ac:dyDescent="0.3">
      <c r="B69" s="96"/>
      <c r="C69" s="91"/>
      <c r="D69" s="91"/>
      <c r="I69" s="99"/>
    </row>
    <row r="70" spans="1:9" x14ac:dyDescent="0.3">
      <c r="C70" s="91"/>
      <c r="D70" s="91"/>
    </row>
    <row r="71" spans="1:9" x14ac:dyDescent="0.3">
      <c r="C71" s="91"/>
      <c r="D71" s="91"/>
    </row>
    <row r="72" spans="1:9" x14ac:dyDescent="0.3">
      <c r="C72" s="91"/>
      <c r="D72" s="91"/>
    </row>
    <row r="73" spans="1:9" x14ac:dyDescent="0.3">
      <c r="C73" s="91"/>
      <c r="D73" s="91"/>
    </row>
    <row r="74" spans="1:9" x14ac:dyDescent="0.3">
      <c r="C74" s="91"/>
      <c r="D74" s="91"/>
    </row>
    <row r="75" spans="1:9" x14ac:dyDescent="0.3">
      <c r="C75" s="91"/>
      <c r="D75" s="91"/>
    </row>
    <row r="76" spans="1:9" x14ac:dyDescent="0.3">
      <c r="C76" s="91"/>
    </row>
  </sheetData>
  <mergeCells count="14">
    <mergeCell ref="G59:J59"/>
    <mergeCell ref="G60:J60"/>
    <mergeCell ref="A27:O27"/>
    <mergeCell ref="A31:O31"/>
    <mergeCell ref="A39:O39"/>
    <mergeCell ref="A41:O41"/>
    <mergeCell ref="A48:O48"/>
    <mergeCell ref="A50:F50"/>
    <mergeCell ref="A6:O6"/>
    <mergeCell ref="A7:O7"/>
    <mergeCell ref="A8:O8"/>
    <mergeCell ref="A10:O10"/>
    <mergeCell ref="A16:O16"/>
    <mergeCell ref="A23:O2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211B9A-B9CA-4F55-B274-C4FE5A591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1391E7-AB35-438D-B27B-914A887C1B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D61E8E-7BB1-47CD-AA45-A891238330D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a5c77184-e583-448a-9313-172398034e82"/>
    <ds:schemaRef ds:uri="http://schemas.openxmlformats.org/package/2006/metadata/core-properties"/>
    <ds:schemaRef ds:uri="6f1d2a94-10b3-4315-8e65-29e99209519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2022-08-10T18:59:28Z</dcterms:created>
  <dcterms:modified xsi:type="dcterms:W3CDTF">2022-08-10T18:59:55Z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