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Recursos Humanos\"/>
    </mc:Choice>
  </mc:AlternateContent>
  <xr:revisionPtr revIDLastSave="0" documentId="13_ncr:1_{56906DDC-C573-4A4A-827C-A1107697F2D2}" xr6:coauthVersionLast="36" xr6:coauthVersionMax="36" xr10:uidLastSave="{00000000-0000-0000-0000-000000000000}"/>
  <bookViews>
    <workbookView xWindow="0" yWindow="0" windowWidth="20490" windowHeight="7545" xr2:uid="{8A76FC5A-1062-4DCB-97C3-C9C7F60E8849}"/>
  </bookViews>
  <sheets>
    <sheet name="Nomina Temporal  " sheetId="1" r:id="rId1"/>
  </sheets>
  <externalReferences>
    <externalReference r:id="rId2"/>
  </externalReferences>
  <definedNames>
    <definedName name="_xlnm.Print_Area" localSheetId="0">'Nomina Temporal  '!$A$1:$R$48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1" l="1"/>
  <c r="O17" i="1"/>
  <c r="N17" i="1"/>
  <c r="M17" i="1"/>
  <c r="L17" i="1"/>
  <c r="J17" i="1" s="1"/>
  <c r="Q17" i="1" s="1"/>
  <c r="K30" i="1" l="1"/>
  <c r="I30" i="1"/>
  <c r="P29" i="1"/>
  <c r="O29" i="1"/>
  <c r="N29" i="1"/>
  <c r="M29" i="1"/>
  <c r="L29" i="1"/>
  <c r="P28" i="1"/>
  <c r="O28" i="1"/>
  <c r="N28" i="1"/>
  <c r="M28" i="1"/>
  <c r="L28" i="1"/>
  <c r="P26" i="1"/>
  <c r="O26" i="1"/>
  <c r="N26" i="1"/>
  <c r="M26" i="1"/>
  <c r="L26" i="1"/>
  <c r="P24" i="1"/>
  <c r="O24" i="1"/>
  <c r="N24" i="1"/>
  <c r="M24" i="1"/>
  <c r="J24" i="1" s="1"/>
  <c r="Q24" i="1" s="1"/>
  <c r="L24" i="1"/>
  <c r="P22" i="1"/>
  <c r="O22" i="1"/>
  <c r="N22" i="1"/>
  <c r="M22" i="1"/>
  <c r="L22" i="1"/>
  <c r="P21" i="1"/>
  <c r="O21" i="1"/>
  <c r="N21" i="1"/>
  <c r="M21" i="1"/>
  <c r="L21" i="1"/>
  <c r="P20" i="1"/>
  <c r="O20" i="1"/>
  <c r="N20" i="1"/>
  <c r="M20" i="1"/>
  <c r="L20" i="1"/>
  <c r="P18" i="1"/>
  <c r="O18" i="1"/>
  <c r="N18" i="1"/>
  <c r="M18" i="1"/>
  <c r="L18" i="1"/>
  <c r="P16" i="1"/>
  <c r="O16" i="1"/>
  <c r="N16" i="1"/>
  <c r="M16" i="1"/>
  <c r="L16" i="1"/>
  <c r="J16" i="1" s="1"/>
  <c r="Q16" i="1" s="1"/>
  <c r="P14" i="1"/>
  <c r="O14" i="1"/>
  <c r="N14" i="1"/>
  <c r="M14" i="1"/>
  <c r="L14" i="1"/>
  <c r="P13" i="1"/>
  <c r="O13" i="1"/>
  <c r="N13" i="1"/>
  <c r="M13" i="1"/>
  <c r="J13" i="1" s="1"/>
  <c r="Q13" i="1" s="1"/>
  <c r="L13" i="1"/>
  <c r="P12" i="1"/>
  <c r="O12" i="1"/>
  <c r="N12" i="1"/>
  <c r="M12" i="1"/>
  <c r="L12" i="1"/>
  <c r="P11" i="1"/>
  <c r="O11" i="1"/>
  <c r="N11" i="1"/>
  <c r="M11" i="1"/>
  <c r="L11" i="1"/>
  <c r="A7" i="1"/>
  <c r="J26" i="1" l="1"/>
  <c r="Q26" i="1" s="1"/>
  <c r="J18" i="1"/>
  <c r="Q18" i="1" s="1"/>
  <c r="J20" i="1"/>
  <c r="Q20" i="1" s="1"/>
  <c r="J14" i="1"/>
  <c r="Q14" i="1" s="1"/>
  <c r="J12" i="1"/>
  <c r="Q12" i="1" s="1"/>
  <c r="J21" i="1"/>
  <c r="Q21" i="1" s="1"/>
  <c r="N30" i="1"/>
  <c r="J22" i="1"/>
  <c r="Q22" i="1" s="1"/>
  <c r="J29" i="1"/>
  <c r="Q29" i="1" s="1"/>
  <c r="L30" i="1"/>
  <c r="P30" i="1"/>
  <c r="O30" i="1"/>
  <c r="J28" i="1"/>
  <c r="Q28" i="1" s="1"/>
  <c r="M30" i="1"/>
  <c r="J11" i="1"/>
  <c r="E34" i="1" l="1"/>
  <c r="J30" i="1"/>
  <c r="Q11" i="1"/>
  <c r="Q30" i="1" s="1"/>
</calcChain>
</file>

<file path=xl/sharedStrings.xml><?xml version="1.0" encoding="utf-8"?>
<sst xmlns="http://schemas.openxmlformats.org/spreadsheetml/2006/main" count="105" uniqueCount="72">
  <si>
    <t xml:space="preserve">NOMINA DE PAGO DEL PERSONAL TEMPORAL </t>
  </si>
  <si>
    <t>En RD$</t>
  </si>
  <si>
    <t xml:space="preserve">No. </t>
  </si>
  <si>
    <t>NOMBRE</t>
  </si>
  <si>
    <t>DEPARTAMENTO</t>
  </si>
  <si>
    <t>CARGO</t>
  </si>
  <si>
    <t>ESTATUS</t>
  </si>
  <si>
    <t>SUELDO(RD$)</t>
  </si>
  <si>
    <t>ISR(RD$)</t>
  </si>
  <si>
    <t>INAVI</t>
  </si>
  <si>
    <t>AFP EMPLEADO</t>
  </si>
  <si>
    <t>SFS EMPLEADO</t>
  </si>
  <si>
    <t>AFP EMPLEADOR</t>
  </si>
  <si>
    <t>SFS EMPLEADOR</t>
  </si>
  <si>
    <t>RIESGO LABORAL</t>
  </si>
  <si>
    <t>SUELDO NETO</t>
  </si>
  <si>
    <t xml:space="preserve">Maria Lajara de Ruiz </t>
  </si>
  <si>
    <t>F</t>
  </si>
  <si>
    <t xml:space="preserve">Administrativo Financiero </t>
  </si>
  <si>
    <t xml:space="preserve">Temporal </t>
  </si>
  <si>
    <t>Smitha Mercedes Gil De Gómez</t>
  </si>
  <si>
    <t xml:space="preserve"> Compras y Contrataciones</t>
  </si>
  <si>
    <t>Encargada de Compras y Contrataciones</t>
  </si>
  <si>
    <t xml:space="preserve">Brenda Yocasta Matos </t>
  </si>
  <si>
    <t xml:space="preserve">Encargada de Contabilidad </t>
  </si>
  <si>
    <t>Evelin Maria Castro Ubiera de Taveras</t>
  </si>
  <si>
    <t xml:space="preserve">Departamento de Planificacion y desarrollo </t>
  </si>
  <si>
    <t>Ericden Estrella Genao</t>
  </si>
  <si>
    <t>M</t>
  </si>
  <si>
    <t xml:space="preserve"> Planificacion y Desarrollo </t>
  </si>
  <si>
    <t xml:space="preserve">Encargado de Planificacion y Desarrollo </t>
  </si>
  <si>
    <t xml:space="preserve">Priscilla Pamela Vargas Serulle </t>
  </si>
  <si>
    <t xml:space="preserve">Planificacion y Desarrollo </t>
  </si>
  <si>
    <t xml:space="preserve">Direccion de Geografia </t>
  </si>
  <si>
    <t>Oliver Ramos Almonte</t>
  </si>
  <si>
    <t xml:space="preserve">Direccion de Cartografia </t>
  </si>
  <si>
    <t>Analista de Investigación Geográfica</t>
  </si>
  <si>
    <t>Lewis Jose Cueto</t>
  </si>
  <si>
    <t>Analista de Investigación Cartografica</t>
  </si>
  <si>
    <t>Jose Osvaldo Suarez</t>
  </si>
  <si>
    <t>Analista de Limites y Fronteras</t>
  </si>
  <si>
    <t xml:space="preserve">Departamento de Infraestructuras de Datos Espaciales </t>
  </si>
  <si>
    <t>Edwin Vladimir Medina</t>
  </si>
  <si>
    <t>Direccion de Geografia</t>
  </si>
  <si>
    <t>Analista de Investigacion Geografica</t>
  </si>
  <si>
    <t>Sheldin Millord Hernandez</t>
  </si>
  <si>
    <t>Analista de Base de Datos IDE-RD</t>
  </si>
  <si>
    <t xml:space="preserve">Departamento Legal </t>
  </si>
  <si>
    <t xml:space="preserve">Lucila Maria Almanzar De Arias </t>
  </si>
  <si>
    <t>Departamento Juridico</t>
  </si>
  <si>
    <t>Encargada Departamento Juridico</t>
  </si>
  <si>
    <t xml:space="preserve">Solange Maigrek Cepeda De La Cruz </t>
  </si>
  <si>
    <t>Analista Legal</t>
  </si>
  <si>
    <t xml:space="preserve">TOTAL </t>
  </si>
  <si>
    <t xml:space="preserve"> </t>
  </si>
  <si>
    <t>MONTO PAGADO POR LA INSTITUCIÓN</t>
  </si>
  <si>
    <t>Encargada de Recursos Humanos</t>
  </si>
  <si>
    <t xml:space="preserve">Director Nacional  </t>
  </si>
  <si>
    <t xml:space="preserve">Caroline Ruiz </t>
  </si>
  <si>
    <t xml:space="preserve">Bolivar Matias Troncosos Morales </t>
  </si>
  <si>
    <t xml:space="preserve">Dorín Alfonsina Martínez </t>
  </si>
  <si>
    <t>Planificación y Desarrollo</t>
  </si>
  <si>
    <t>Analista de Cooperación Internacional</t>
  </si>
  <si>
    <t>Departamento Administrativo Financiero</t>
  </si>
  <si>
    <t>DESDE</t>
  </si>
  <si>
    <t>HASTA</t>
  </si>
  <si>
    <t>Analista de Presupuesto</t>
  </si>
  <si>
    <t xml:space="preserve">Encargada Administrativo Financiero  </t>
  </si>
  <si>
    <t xml:space="preserve">Género </t>
  </si>
  <si>
    <t>Analista de Desarrollo Institucional</t>
  </si>
  <si>
    <t xml:space="preserve">Encargada Administrativa Financiera </t>
  </si>
  <si>
    <t xml:space="preserve">María Lajara de Ruiz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</si>
</sst>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8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7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vertical="center"/>
    </xf>
    <xf numFmtId="43" fontId="2" fillId="0" borderId="10" xfId="1" applyFont="1" applyFill="1" applyBorder="1" applyAlignment="1">
      <alignment horizontal="center" vertical="center"/>
    </xf>
    <xf numFmtId="43" fontId="2" fillId="0" borderId="11" xfId="1" applyFont="1" applyFill="1" applyBorder="1" applyAlignment="1">
      <alignment horizontal="center" vertical="center"/>
    </xf>
    <xf numFmtId="43" fontId="2" fillId="0" borderId="12" xfId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43" fontId="2" fillId="0" borderId="13" xfId="1" applyFont="1" applyFill="1" applyBorder="1" applyAlignment="1">
      <alignment horizontal="center" vertical="center"/>
    </xf>
    <xf numFmtId="43" fontId="2" fillId="0" borderId="14" xfId="1" applyFont="1" applyFill="1" applyBorder="1" applyAlignment="1">
      <alignment horizontal="center" vertical="center"/>
    </xf>
    <xf numFmtId="43" fontId="2" fillId="0" borderId="15" xfId="1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top"/>
    </xf>
    <xf numFmtId="0" fontId="2" fillId="4" borderId="18" xfId="0" applyFont="1" applyFill="1" applyBorder="1" applyAlignment="1">
      <alignment horizontal="center" vertical="center"/>
    </xf>
    <xf numFmtId="43" fontId="2" fillId="0" borderId="17" xfId="1" applyFont="1" applyFill="1" applyBorder="1" applyAlignment="1">
      <alignment horizontal="center" vertical="top"/>
    </xf>
    <xf numFmtId="43" fontId="2" fillId="0" borderId="17" xfId="1" applyFont="1" applyFill="1" applyBorder="1" applyAlignment="1">
      <alignment horizontal="center" vertical="center"/>
    </xf>
    <xf numFmtId="43" fontId="2" fillId="0" borderId="18" xfId="1" applyFont="1" applyFill="1" applyBorder="1" applyAlignment="1">
      <alignment horizontal="center" vertical="center"/>
    </xf>
    <xf numFmtId="43" fontId="2" fillId="0" borderId="19" xfId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43" fontId="2" fillId="0" borderId="20" xfId="1" applyFont="1" applyFill="1" applyBorder="1" applyAlignment="1">
      <alignment horizontal="center" vertical="center"/>
    </xf>
    <xf numFmtId="43" fontId="2" fillId="0" borderId="19" xfId="1" applyFont="1" applyFill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" fillId="4" borderId="17" xfId="0" applyFont="1" applyFill="1" applyBorder="1" applyAlignment="1">
      <alignment horizontal="center" vertical="center"/>
    </xf>
    <xf numFmtId="43" fontId="2" fillId="0" borderId="18" xfId="0" applyNumberFormat="1" applyFont="1" applyBorder="1" applyAlignment="1">
      <alignment horizontal="center"/>
    </xf>
    <xf numFmtId="43" fontId="2" fillId="0" borderId="18" xfId="0" applyNumberFormat="1" applyFont="1" applyBorder="1" applyAlignment="1">
      <alignment vertical="center"/>
    </xf>
    <xf numFmtId="43" fontId="2" fillId="0" borderId="25" xfId="1" applyFont="1" applyFill="1" applyBorder="1" applyAlignment="1">
      <alignment horizontal="center"/>
    </xf>
    <xf numFmtId="0" fontId="2" fillId="0" borderId="26" xfId="1" applyNumberFormat="1" applyFont="1" applyFill="1" applyBorder="1" applyAlignment="1">
      <alignment horizontal="center" vertical="center"/>
    </xf>
    <xf numFmtId="43" fontId="2" fillId="0" borderId="18" xfId="1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43" fontId="3" fillId="2" borderId="2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43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3" fontId="3" fillId="0" borderId="0" xfId="0" applyNumberFormat="1" applyFont="1" applyAlignment="1">
      <alignment horizontal="center"/>
    </xf>
    <xf numFmtId="43" fontId="3" fillId="0" borderId="28" xfId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43" fontId="3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0" xfId="0" applyFont="1"/>
    <xf numFmtId="0" fontId="4" fillId="0" borderId="0" xfId="0" applyFont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43" fontId="2" fillId="0" borderId="13" xfId="1" applyFont="1" applyFill="1" applyBorder="1" applyAlignment="1">
      <alignment horizontal="center"/>
    </xf>
    <xf numFmtId="14" fontId="2" fillId="4" borderId="10" xfId="0" applyNumberFormat="1" applyFont="1" applyFill="1" applyBorder="1" applyAlignment="1">
      <alignment horizontal="center" vertical="center"/>
    </xf>
    <xf numFmtId="14" fontId="2" fillId="4" borderId="18" xfId="0" applyNumberFormat="1" applyFont="1" applyFill="1" applyBorder="1" applyAlignment="1">
      <alignment horizontal="center" vertical="center"/>
    </xf>
    <xf numFmtId="14" fontId="2" fillId="4" borderId="13" xfId="0" applyNumberFormat="1" applyFont="1" applyFill="1" applyBorder="1" applyAlignment="1">
      <alignment horizontal="center" vertical="center"/>
    </xf>
    <xf numFmtId="14" fontId="2" fillId="4" borderId="17" xfId="0" applyNumberFormat="1" applyFont="1" applyFill="1" applyBorder="1" applyAlignment="1">
      <alignment horizontal="center" vertical="center"/>
    </xf>
    <xf numFmtId="14" fontId="4" fillId="0" borderId="18" xfId="0" applyNumberFormat="1" applyFont="1" applyBorder="1" applyAlignment="1">
      <alignment horizont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3" fontId="2" fillId="0" borderId="4" xfId="1" applyFont="1" applyFill="1" applyBorder="1" applyAlignment="1">
      <alignment horizontal="center"/>
    </xf>
    <xf numFmtId="43" fontId="2" fillId="0" borderId="18" xfId="0" applyNumberFormat="1" applyFont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43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1" xfId="0" applyNumberFormat="1" applyFont="1" applyBorder="1" applyAlignment="1">
      <alignment horizontal="center"/>
    </xf>
    <xf numFmtId="17" fontId="3" fillId="0" borderId="0" xfId="0" applyNumberFormat="1" applyFont="1" applyBorder="1" applyAlignment="1">
      <alignment horizont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1190625</xdr:colOff>
      <xdr:row>0</xdr:row>
      <xdr:rowOff>154779</xdr:rowOff>
    </xdr:from>
    <xdr:to>
      <xdr:col>8</xdr:col>
      <xdr:colOff>214388</xdr:colOff>
      <xdr:row>4</xdr:row>
      <xdr:rowOff>181994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3484AC53-F9AD-4E64-9909-B5DC0A213364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822906" y="154779"/>
          <a:ext cx="2917107" cy="9797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2893218</xdr:colOff>
      <xdr:row>46</xdr:row>
      <xdr:rowOff>0</xdr:rowOff>
    </xdr:from>
    <xdr:to>
      <xdr:col>5</xdr:col>
      <xdr:colOff>1107281</xdr:colOff>
      <xdr:row>56</xdr:row>
      <xdr:rowOff>68474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4C5803D-6BEC-402B-B424-A10ECB2594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5218" y="11596688"/>
          <a:ext cx="4274344" cy="24497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yens\OneDrive%20-%20Instituto%20Geografico%20Nacional%20Jos&#233;%20Joaqu&#237;n%20Hungr&#237;a%20Morell\IGN%20-%20Portal%20WEB\Portal%20Transparencia\2023\Diciembre\Nomina\Nomina%20Portal%20Institucional%202023%20-%20IGN-JJH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Fijo"/>
      <sheetName val="Nomina Temporal  "/>
      <sheetName val="Nomina Militar"/>
    </sheetNames>
    <sheetDataSet>
      <sheetData sheetId="0">
        <row r="7">
          <cell r="A7" t="str">
            <v>Mes: Diciembre 2023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C8D80-F646-4758-80FF-71BBA457B0F7}">
  <sheetPr>
    <pageSetUpPr fitToPage="1"/>
  </sheetPr>
  <dimension ref="A5:FF73"/>
  <sheetViews>
    <sheetView showGridLines="0" tabSelected="1" topLeftCell="A13" zoomScale="80" zoomScaleNormal="80" zoomScaleSheetLayoutView="80" workbookViewId="0">
      <selection activeCell="H31" sqref="H31"/>
    </sheetView>
  </sheetViews>
  <sheetFormatPr baseColWidth="10" defaultColWidth="11.42578125" defaultRowHeight="18.75" x14ac:dyDescent="0.3"/>
  <cols>
    <col min="1" max="1" width="8.42578125" style="6" bestFit="1" customWidth="1"/>
    <col min="2" max="2" width="49.28515625" style="6" bestFit="1" customWidth="1"/>
    <col min="3" max="3" width="10.85546875" style="49" bestFit="1" customWidth="1"/>
    <col min="4" max="4" width="43.42578125" style="6" bestFit="1" customWidth="1"/>
    <col min="5" max="5" width="47.42578125" style="6" bestFit="1" customWidth="1"/>
    <col min="6" max="6" width="19.42578125" style="49" bestFit="1" customWidth="1"/>
    <col min="7" max="8" width="19.42578125" style="49" customWidth="1"/>
    <col min="9" max="9" width="25.140625" style="6" bestFit="1" customWidth="1"/>
    <col min="10" max="10" width="22.140625" style="6" bestFit="1" customWidth="1"/>
    <col min="11" max="11" width="15.42578125" style="6" bestFit="1" customWidth="1"/>
    <col min="12" max="12" width="18.140625" style="6" customWidth="1"/>
    <col min="13" max="13" width="19.85546875" style="6" customWidth="1"/>
    <col min="14" max="14" width="21.140625" style="6" customWidth="1"/>
    <col min="15" max="15" width="20.140625" style="6" customWidth="1"/>
    <col min="16" max="16" width="18" style="6" bestFit="1" customWidth="1"/>
    <col min="17" max="17" width="22.140625" style="6" bestFit="1" customWidth="1"/>
    <col min="18" max="18" width="24.28515625" style="6" customWidth="1"/>
    <col min="19" max="16384" width="11.42578125" style="6"/>
  </cols>
  <sheetData>
    <row r="5" spans="1:162" x14ac:dyDescent="0.3">
      <c r="A5" s="1"/>
      <c r="B5" s="1"/>
      <c r="C5" s="2"/>
      <c r="D5" s="1"/>
      <c r="E5" s="3"/>
      <c r="F5" s="4"/>
      <c r="G5" s="4"/>
      <c r="H5" s="4"/>
      <c r="I5" s="3"/>
      <c r="J5" s="5"/>
      <c r="K5" s="3"/>
      <c r="L5" s="3"/>
      <c r="M5" s="3"/>
      <c r="N5" s="1"/>
      <c r="O5" s="3"/>
      <c r="P5" s="1"/>
      <c r="Q5" s="1"/>
    </row>
    <row r="6" spans="1:162" x14ac:dyDescent="0.3">
      <c r="A6" s="84" t="s">
        <v>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</row>
    <row r="7" spans="1:162" x14ac:dyDescent="0.3">
      <c r="A7" s="85" t="str">
        <f>+'[1]Nomina Fijo'!A7:O7</f>
        <v>Mes: Diciembre 2023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</row>
    <row r="8" spans="1:162" ht="19.5" thickBot="1" x14ac:dyDescent="0.35">
      <c r="A8" s="86" t="s">
        <v>1</v>
      </c>
      <c r="B8" s="86"/>
      <c r="C8" s="86"/>
      <c r="D8" s="86"/>
      <c r="E8" s="86"/>
      <c r="F8" s="86"/>
      <c r="G8" s="87"/>
      <c r="H8" s="87"/>
      <c r="I8" s="86"/>
      <c r="J8" s="86"/>
      <c r="K8" s="86"/>
      <c r="L8" s="86"/>
      <c r="M8" s="86"/>
      <c r="N8" s="86"/>
      <c r="O8" s="86"/>
      <c r="P8" s="86"/>
      <c r="Q8" s="86"/>
    </row>
    <row r="9" spans="1:162" ht="38.25" thickBot="1" x14ac:dyDescent="0.35">
      <c r="A9" s="7" t="s">
        <v>2</v>
      </c>
      <c r="B9" s="8" t="s">
        <v>3</v>
      </c>
      <c r="C9" s="8" t="s">
        <v>68</v>
      </c>
      <c r="D9" s="8" t="s">
        <v>4</v>
      </c>
      <c r="E9" s="9" t="s">
        <v>5</v>
      </c>
      <c r="F9" s="76" t="s">
        <v>6</v>
      </c>
      <c r="G9" s="77" t="s">
        <v>64</v>
      </c>
      <c r="H9" s="78" t="s">
        <v>65</v>
      </c>
      <c r="I9" s="8" t="s">
        <v>7</v>
      </c>
      <c r="J9" s="8" t="s">
        <v>8</v>
      </c>
      <c r="K9" s="9" t="s">
        <v>9</v>
      </c>
      <c r="L9" s="9" t="s">
        <v>10</v>
      </c>
      <c r="M9" s="9" t="s">
        <v>11</v>
      </c>
      <c r="N9" s="9" t="s">
        <v>12</v>
      </c>
      <c r="O9" s="9" t="s">
        <v>13</v>
      </c>
      <c r="P9" s="10" t="s">
        <v>14</v>
      </c>
      <c r="Q9" s="7" t="s">
        <v>15</v>
      </c>
    </row>
    <row r="10" spans="1:162" ht="23.25" thickBot="1" x14ac:dyDescent="0.35">
      <c r="A10" s="88" t="s">
        <v>63</v>
      </c>
      <c r="B10" s="89"/>
      <c r="C10" s="89"/>
      <c r="D10" s="89"/>
      <c r="E10" s="89"/>
      <c r="F10" s="89"/>
      <c r="G10" s="90"/>
      <c r="H10" s="90"/>
      <c r="I10" s="89"/>
      <c r="J10" s="89"/>
      <c r="K10" s="89"/>
      <c r="L10" s="89"/>
      <c r="M10" s="89"/>
      <c r="N10" s="89"/>
      <c r="O10" s="89"/>
      <c r="P10" s="89"/>
      <c r="Q10" s="91"/>
    </row>
    <row r="11" spans="1:162" x14ac:dyDescent="0.3">
      <c r="A11" s="11">
        <v>1</v>
      </c>
      <c r="B11" s="12" t="s">
        <v>71</v>
      </c>
      <c r="C11" s="12" t="s">
        <v>17</v>
      </c>
      <c r="D11" s="12" t="s">
        <v>18</v>
      </c>
      <c r="E11" s="13" t="s">
        <v>70</v>
      </c>
      <c r="F11" s="14" t="s">
        <v>19</v>
      </c>
      <c r="G11" s="71">
        <v>45200</v>
      </c>
      <c r="H11" s="71">
        <v>45383</v>
      </c>
      <c r="I11" s="15">
        <v>155000</v>
      </c>
      <c r="J11" s="16">
        <f>ROUND(IF(((I11-L11-M11)&gt;34685.01)*((I11-L11-M11)&lt;52027.43),(((I11-L11-M11)-34685.01)*0.15),+IF(((I11-L11-M11)&gt;52027.43)*((I11-L11-M11)&lt;72260.26),((((I11-L11-M11)-52027.43)*0.2)+2601.33),+IF((I11-L11-M11)&gt;72260.26,(((I11-L11-M11)-72260.26)*25%)+6648,0))),2)</f>
        <v>25042.81</v>
      </c>
      <c r="K11" s="15">
        <v>25</v>
      </c>
      <c r="L11" s="15">
        <f>ROUND(IF((I11)&gt;(15600*20),((15600*20)*0.0287),(I11)*0.0287),2)</f>
        <v>4448.5</v>
      </c>
      <c r="M11" s="15">
        <f>ROUND(IF((I11)&gt;(15600*10),((15600*10)*0.0304),(I11)*0.0304),2)</f>
        <v>4712</v>
      </c>
      <c r="N11" s="15">
        <f>ROUND(IF((I11)&gt;(15600*20),((15600*20)*0.071),(I11)*0.071),2)</f>
        <v>11005</v>
      </c>
      <c r="O11" s="15">
        <f>ROUND(IF((I11)&gt;(15600*10),((15600*10)*0.0709),(I11)*0.0709),2)</f>
        <v>10989.5</v>
      </c>
      <c r="P11" s="15">
        <f>+ROUND(IF(I11&gt;(15600*4),((15600*4)*0.0115),I11*0.0115),2)</f>
        <v>717.6</v>
      </c>
      <c r="Q11" s="17">
        <f>+I11-J11-K11-L11-M11</f>
        <v>120771.69</v>
      </c>
    </row>
    <row r="12" spans="1:162" x14ac:dyDescent="0.3">
      <c r="A12" s="11">
        <v>2</v>
      </c>
      <c r="B12" s="18" t="s">
        <v>20</v>
      </c>
      <c r="C12" s="18" t="s">
        <v>17</v>
      </c>
      <c r="D12" s="18" t="s">
        <v>21</v>
      </c>
      <c r="E12" s="19" t="s">
        <v>22</v>
      </c>
      <c r="F12" s="14" t="s">
        <v>19</v>
      </c>
      <c r="G12" s="71">
        <v>45206</v>
      </c>
      <c r="H12" s="71">
        <v>45389</v>
      </c>
      <c r="I12" s="20">
        <v>115000</v>
      </c>
      <c r="J12" s="21">
        <f>ROUND(IF(((I12-L12-M12)&gt;34685.01)*((I12-L12-M12)&lt;52027.43),(((I12-L12-M12)-34685.01)*0.15),+IF(((I12-L12-M12)&gt;52027.43)*((I12-L12-M12)&lt;72260.26),((((I12-L12-M12)-52027.43)*0.2)+2601.33),+IF((I12-L12-M12)&gt;72260.26,(((I12-L12-M12)-72260.26)*25%)+6648,0))),2)</f>
        <v>15633.81</v>
      </c>
      <c r="K12" s="20">
        <v>25</v>
      </c>
      <c r="L12" s="20">
        <f>ROUND(IF((I12)&gt;(15600*20),((15600*20)*0.0287),(I12)*0.0287),2)</f>
        <v>3300.5</v>
      </c>
      <c r="M12" s="15">
        <f>ROUND(IF((I12)&gt;(15600*10),((15600*10)*0.0304),(I12)*0.0304),2)</f>
        <v>3496</v>
      </c>
      <c r="N12" s="15">
        <f>ROUND(IF((I12)&gt;(15600*20),((15600*20)*0.071),(I12)*0.071),2)</f>
        <v>8165</v>
      </c>
      <c r="O12" s="15">
        <f>ROUND(IF((I12)&gt;(15600*10),((15600*10)*0.0709),(I12)*0.0709),2)</f>
        <v>8153.5</v>
      </c>
      <c r="P12" s="20">
        <f>+ROUND(IF(I12&gt;(15600*4),((15600*4)*0.0115),I12*0.0115),2)</f>
        <v>717.6</v>
      </c>
      <c r="Q12" s="22">
        <f>+I12-J12-K12-L12-M12</f>
        <v>92544.69</v>
      </c>
    </row>
    <row r="13" spans="1:162" x14ac:dyDescent="0.3">
      <c r="A13" s="11">
        <v>3</v>
      </c>
      <c r="B13" s="12" t="s">
        <v>23</v>
      </c>
      <c r="C13" s="12" t="s">
        <v>17</v>
      </c>
      <c r="D13" s="12" t="s">
        <v>18</v>
      </c>
      <c r="E13" s="13" t="s">
        <v>24</v>
      </c>
      <c r="F13" s="14" t="s">
        <v>19</v>
      </c>
      <c r="G13" s="71">
        <v>45119</v>
      </c>
      <c r="H13" s="71">
        <v>45303</v>
      </c>
      <c r="I13" s="15">
        <v>130000</v>
      </c>
      <c r="J13" s="16">
        <f>ROUND(IF(((I13-L13-M13)&gt;34685.01)*((I13-L13-M13)&lt;52027.43),(((I13-L13-M13)-34685.01)*0.15),+IF(((I13-L13-M13)&gt;52027.43)*((I13-L13-M13)&lt;72260.26),((((I13-L13-M13)-52027.43)*0.2)+2601.33),+IF((I13-L13-M13)&gt;72260.26,(((I13-L13-M13)-72260.26)*25%)+6648,0))),2)</f>
        <v>19162.189999999999</v>
      </c>
      <c r="K13" s="15">
        <v>25</v>
      </c>
      <c r="L13" s="20">
        <f>ROUND(IF((I13)&gt;(15600*20),((15600*20)*0.0287),(I13)*0.0287),2)</f>
        <v>3731</v>
      </c>
      <c r="M13" s="15">
        <f>ROUND(IF((I13)&gt;(15600*10),((15600*10)*0.0304),(I13)*0.0304),2)</f>
        <v>3952</v>
      </c>
      <c r="N13" s="15">
        <f>ROUND(IF((I13)&gt;(15600*20),((15600*20)*0.071),(I13)*0.071),2)</f>
        <v>9230</v>
      </c>
      <c r="O13" s="15">
        <f>ROUND(IF((I13)&gt;(15600*10),((15600*10)*0.0709),(I13)*0.0709),2)</f>
        <v>9217</v>
      </c>
      <c r="P13" s="20">
        <f>+ROUND(IF(I13&gt;(15600*4),((15600*4)*0.0115),I13*0.0115),2)</f>
        <v>717.6</v>
      </c>
      <c r="Q13" s="22">
        <f>+I13-J13-K13-L13-M13</f>
        <v>103129.81</v>
      </c>
    </row>
    <row r="14" spans="1:162" s="32" customFormat="1" ht="19.5" thickBot="1" x14ac:dyDescent="0.3">
      <c r="A14" s="23">
        <v>4</v>
      </c>
      <c r="B14" s="24" t="s">
        <v>25</v>
      </c>
      <c r="C14" s="25" t="s">
        <v>17</v>
      </c>
      <c r="D14" s="12" t="s">
        <v>18</v>
      </c>
      <c r="E14" s="26" t="s">
        <v>66</v>
      </c>
      <c r="F14" s="27" t="s">
        <v>19</v>
      </c>
      <c r="G14" s="72">
        <v>45139</v>
      </c>
      <c r="H14" s="71">
        <v>45323</v>
      </c>
      <c r="I14" s="28">
        <v>71000</v>
      </c>
      <c r="J14" s="28">
        <f>ROUND(IF(((I14-L14-M14)&gt;34685.01)*((I14-L14-M14)&lt;52027.43),(((I14-L14-M14)-34685.01)*0.15),+IF(((I14-L14-M14)&gt;52027.43)*((I14-L14-M14)&lt;72260.26),((((I14-L14-M14)-52027.43)*0.2)+2601.33),+IF((I14-L14-M14)&gt;72260.26,(((I14-L14-M14)-72260.26)*25%)+6648,0))),2)</f>
        <v>5556.62</v>
      </c>
      <c r="K14" s="28">
        <v>25</v>
      </c>
      <c r="L14" s="29">
        <f>ROUND(IF((I14)&gt;(15600*20),((15600*20)*0.0287),(I14)*0.0287),2)</f>
        <v>2037.7</v>
      </c>
      <c r="M14" s="30">
        <f>ROUND(IF((I14)&gt;(15600*10),((15600*10)*0.0304),(I14)*0.0304),2)</f>
        <v>2158.4</v>
      </c>
      <c r="N14" s="30">
        <f>ROUND(IF((I14)&gt;(15600*20),((15600*20)*0.071),(I14)*0.071),2)</f>
        <v>5041</v>
      </c>
      <c r="O14" s="30">
        <f>ROUND(IF((I14)&gt;(15600*10),((15600*10)*0.0709),(I14)*0.0709),2)</f>
        <v>5033.8999999999996</v>
      </c>
      <c r="P14" s="29">
        <f>+ROUND(IF(I14&gt;(15600*4),((15600*4)*0.0115),I14*0.0115),2)</f>
        <v>717.6</v>
      </c>
      <c r="Q14" s="31">
        <f>+I14-J14-K14-L14-M14</f>
        <v>61222.28</v>
      </c>
    </row>
    <row r="15" spans="1:162" ht="23.25" thickBot="1" x14ac:dyDescent="0.35">
      <c r="A15" s="92" t="s">
        <v>26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4"/>
    </row>
    <row r="16" spans="1:162" x14ac:dyDescent="0.3">
      <c r="A16" s="23">
        <v>5</v>
      </c>
      <c r="B16" s="33" t="s">
        <v>27</v>
      </c>
      <c r="C16" s="33" t="s">
        <v>28</v>
      </c>
      <c r="D16" s="33" t="s">
        <v>29</v>
      </c>
      <c r="E16" s="35" t="s">
        <v>30</v>
      </c>
      <c r="F16" s="27" t="s">
        <v>19</v>
      </c>
      <c r="G16" s="72">
        <v>45119</v>
      </c>
      <c r="H16" s="72">
        <v>45303</v>
      </c>
      <c r="I16" s="30">
        <v>140000</v>
      </c>
      <c r="J16" s="36">
        <f>ROUND(IF(((I16-L16-M16)&gt;34685.01)*((I16-L16-M16)&lt;52027.43),(((I16-L16-M16)-34685.01)*0.15),+IF(((I16-L16-M16)&gt;52027.43)*((I16-L16-M16)&lt;72260.26),((((I16-L16-M16)-52027.43)*0.2)+2601.33),+IF((I16-L16-M16)&gt;72260.26,(((I16-L16-M16)-72260.26)*25%)+6648,0))),2)</f>
        <v>21514.44</v>
      </c>
      <c r="K16" s="30">
        <v>25</v>
      </c>
      <c r="L16" s="30">
        <f>ROUND(IF((I16)&gt;(15600*20),((15600*20)*0.0287),(I16)*0.0287),2)</f>
        <v>4018</v>
      </c>
      <c r="M16" s="30">
        <f>ROUND(IF((I16)&gt;(15600*10),((15600*10)*0.0304),(I16)*0.0304),2)</f>
        <v>4256</v>
      </c>
      <c r="N16" s="30">
        <f>ROUND(IF((I16)&gt;(15600*20),((15600*20)*0.071),(I16)*0.071),2)</f>
        <v>9940</v>
      </c>
      <c r="O16" s="30">
        <f>ROUND(IF((I16)&gt;(15600*10),((15600*10)*0.0709),(I16)*0.0709),2)</f>
        <v>9926</v>
      </c>
      <c r="P16" s="30">
        <f>+ROUND(IF(I16&gt;(15600*4),((15600*4)*0.0115),I16*0.0115),2)</f>
        <v>717.6</v>
      </c>
      <c r="Q16" s="79">
        <f>+I16-J16-K16-L16-M16</f>
        <v>110186.56</v>
      </c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</row>
    <row r="17" spans="1:162" s="69" customFormat="1" x14ac:dyDescent="0.3">
      <c r="A17" s="18">
        <v>6</v>
      </c>
      <c r="B17" s="18" t="s">
        <v>60</v>
      </c>
      <c r="C17" s="18" t="s">
        <v>17</v>
      </c>
      <c r="D17" s="69" t="s">
        <v>61</v>
      </c>
      <c r="E17" s="69" t="s">
        <v>62</v>
      </c>
      <c r="F17" s="68" t="s">
        <v>19</v>
      </c>
      <c r="G17" s="73">
        <v>45170</v>
      </c>
      <c r="H17" s="73">
        <v>45352</v>
      </c>
      <c r="I17" s="20">
        <v>60000</v>
      </c>
      <c r="J17" s="20">
        <f t="shared" ref="J17" si="0">ROUND(IF(((I17-L17-M17)&gt;34685.01)*((I17-L17-M17)&lt;52027.43),(((I17-L17-M17)-34685.01)*0.15),+IF(((I17-L17-M17)&gt;52027.43)*((I17-L17-M17)&lt;72260.26),((((I17-L17-M17)-52027.43)*0.2)+2601.33),+IF((I17-L17-M17)&gt;72260.26,(((I17-L17-M17)-72260.26)*25%)+6648,0))),2)</f>
        <v>3486.64</v>
      </c>
      <c r="K17" s="20">
        <v>25</v>
      </c>
      <c r="L17" s="20">
        <f t="shared" ref="L17" si="1">ROUND(IF((I17)&gt;(15600*20),((15600*20)*0.0287),(I17)*0.0287),2)</f>
        <v>1722</v>
      </c>
      <c r="M17" s="20">
        <f t="shared" ref="M17" si="2">ROUND(IF((I17)&gt;(15600*10),((15600*10)*0.0304),(I17)*0.0304),2)</f>
        <v>1824</v>
      </c>
      <c r="N17" s="20">
        <f>ROUND(IF((I17)&gt;(15600*20),((15600*20)*0.071),(I17)*0.071),2)</f>
        <v>4260</v>
      </c>
      <c r="O17" s="20">
        <f t="shared" ref="O17" si="3">ROUND(IF((I17)&gt;(15600*10),((15600*10)*0.0709),(I17)*0.0709),2)</f>
        <v>4254</v>
      </c>
      <c r="P17" s="20">
        <f t="shared" ref="P17" si="4">+ROUND(IF(I17&gt;(15600*4),((15600*4)*0.0115),I17*0.0115),2)</f>
        <v>690</v>
      </c>
      <c r="Q17" s="70">
        <f t="shared" ref="Q17" si="5">+I17-J17-K17-L17-M17</f>
        <v>52942.36</v>
      </c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</row>
    <row r="18" spans="1:162" ht="19.5" thickBot="1" x14ac:dyDescent="0.35">
      <c r="A18" s="23">
        <v>7</v>
      </c>
      <c r="B18" s="33" t="s">
        <v>31</v>
      </c>
      <c r="C18" s="33" t="s">
        <v>17</v>
      </c>
      <c r="D18" s="34" t="s">
        <v>32</v>
      </c>
      <c r="E18" s="35" t="s">
        <v>69</v>
      </c>
      <c r="F18" s="27" t="s">
        <v>19</v>
      </c>
      <c r="G18" s="72">
        <v>45231</v>
      </c>
      <c r="H18" s="72">
        <v>45413</v>
      </c>
      <c r="I18" s="30">
        <v>65000</v>
      </c>
      <c r="J18" s="36">
        <f>ROUND(IF(((I18-L18-M18)&gt;34685.01)*((I18-L18-M18)&lt;52027.43),(((I18-L18-M18)-34685.01)*0.15),+IF(((I18-L18-M18)&gt;52027.43)*((I18-L18-M18)&lt;72260.26),((((I18-L18-M18)-52027.43)*0.2)+2601.33),+IF((I18-L18-M18)&gt;72260.26,(((I18-L18-M18)-72260.26)*25%)+6648,0))),2)</f>
        <v>4427.54</v>
      </c>
      <c r="K18" s="30">
        <v>25</v>
      </c>
      <c r="L18" s="30">
        <f>ROUND(IF((I18)&gt;(15600*20),((15600*20)*0.0287),(I18)*0.0287),2)</f>
        <v>1865.5</v>
      </c>
      <c r="M18" s="30">
        <f>ROUND(IF((I18)&gt;(15600*10),((15600*10)*0.0304),(I18)*0.0304),2)</f>
        <v>1976</v>
      </c>
      <c r="N18" s="30">
        <f>ROUND(IF((I18)&gt;(15600*20),((15600*20)*0.071),(I18)*0.071),2)</f>
        <v>4615</v>
      </c>
      <c r="O18" s="30">
        <f>ROUND(IF((I18)&gt;(15600*10),((15600*10)*0.0709),(I18)*0.0709),2)</f>
        <v>4608.5</v>
      </c>
      <c r="P18" s="30">
        <f>+ROUND(IF(I18&gt;(15600*4),((15600*4)*0.0115),I18*0.0115),2)</f>
        <v>717.6</v>
      </c>
      <c r="Q18" s="43">
        <f>+I18-J18-K18-L18-M18</f>
        <v>56705.96</v>
      </c>
    </row>
    <row r="19" spans="1:162" ht="23.25" thickBot="1" x14ac:dyDescent="0.35">
      <c r="A19" s="81" t="s">
        <v>33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3"/>
    </row>
    <row r="20" spans="1:162" x14ac:dyDescent="0.3">
      <c r="A20" s="38">
        <v>8</v>
      </c>
      <c r="B20" s="12" t="s">
        <v>34</v>
      </c>
      <c r="C20" s="12" t="s">
        <v>28</v>
      </c>
      <c r="D20" s="39" t="s">
        <v>35</v>
      </c>
      <c r="E20" s="39" t="s">
        <v>36</v>
      </c>
      <c r="F20" s="14" t="s">
        <v>19</v>
      </c>
      <c r="G20" s="71">
        <v>45108</v>
      </c>
      <c r="H20" s="71">
        <v>45292</v>
      </c>
      <c r="I20" s="15">
        <v>70000</v>
      </c>
      <c r="J20" s="15">
        <f t="shared" ref="J20:J29" si="6">ROUND(IF(((I20-L20-M20)&gt;34685.01)*((I20-L20-M20)&lt;52027.43),(((I20-L20-M20)-34685.01)*0.15),+IF(((I20-L20-M20)&gt;52027.43)*((I20-L20-M20)&lt;72260.26),((((I20-L20-M20)-52027.43)*0.2)+2601.33),+IF((I20-L20-M20)&gt;72260.26,(((I20-L20-M20)-72260.26)*25%)+6648,0))),2)</f>
        <v>5368.44</v>
      </c>
      <c r="K20" s="15">
        <v>25</v>
      </c>
      <c r="L20" s="15">
        <f t="shared" ref="L20:L22" si="7">ROUND(IF((I20)&gt;(15600*20),((15600*20)*0.0287),(I20)*0.0287),2)</f>
        <v>2009</v>
      </c>
      <c r="M20" s="15">
        <f t="shared" ref="M20:M22" si="8">ROUND(IF((I20)&gt;(15600*10),((15600*10)*0.0304),(I20)*0.0304),2)</f>
        <v>2128</v>
      </c>
      <c r="N20" s="15">
        <f t="shared" ref="N20:N22" si="9">ROUND(IF((I20)&gt;(15600*20),((15600*20)*0.071),(I20)*0.071),2)</f>
        <v>4970</v>
      </c>
      <c r="O20" s="15">
        <f t="shared" ref="O20:O22" si="10">ROUND(IF((I20)&gt;(15600*10),((15600*10)*0.0709),(I20)*0.0709),2)</f>
        <v>4963</v>
      </c>
      <c r="P20" s="15">
        <f t="shared" ref="P20:P22" si="11">+ROUND(IF(I20&gt;(15600*4),((15600*4)*0.0115),I20*0.0115),2)</f>
        <v>717.6</v>
      </c>
      <c r="Q20" s="17">
        <f t="shared" ref="Q20:Q29" si="12">+I20-J20-K20-L20-M20</f>
        <v>60469.56</v>
      </c>
    </row>
    <row r="21" spans="1:162" x14ac:dyDescent="0.3">
      <c r="A21" s="38">
        <v>9</v>
      </c>
      <c r="B21" s="33" t="s">
        <v>37</v>
      </c>
      <c r="C21" s="12" t="s">
        <v>28</v>
      </c>
      <c r="D21" s="39" t="s">
        <v>35</v>
      </c>
      <c r="E21" s="18" t="s">
        <v>38</v>
      </c>
      <c r="F21" s="14" t="s">
        <v>19</v>
      </c>
      <c r="G21" s="72">
        <v>45140</v>
      </c>
      <c r="H21" s="72">
        <v>45324</v>
      </c>
      <c r="I21" s="29">
        <v>60000</v>
      </c>
      <c r="J21" s="29">
        <f t="shared" si="6"/>
        <v>3486.64</v>
      </c>
      <c r="K21" s="29">
        <v>24</v>
      </c>
      <c r="L21" s="29">
        <f t="shared" si="7"/>
        <v>1722</v>
      </c>
      <c r="M21" s="29">
        <f t="shared" si="8"/>
        <v>1824</v>
      </c>
      <c r="N21" s="29">
        <f t="shared" si="9"/>
        <v>4260</v>
      </c>
      <c r="O21" s="29">
        <f t="shared" si="10"/>
        <v>4254</v>
      </c>
      <c r="P21" s="29">
        <f t="shared" si="11"/>
        <v>690</v>
      </c>
      <c r="Q21" s="37">
        <f>+I21-J21-K21-L21-M21</f>
        <v>52943.360000000001</v>
      </c>
    </row>
    <row r="22" spans="1:162" ht="19.5" thickBot="1" x14ac:dyDescent="0.35">
      <c r="A22" s="38">
        <v>10</v>
      </c>
      <c r="B22" s="25" t="s">
        <v>39</v>
      </c>
      <c r="C22" s="25" t="s">
        <v>28</v>
      </c>
      <c r="D22" s="39" t="s">
        <v>35</v>
      </c>
      <c r="E22" s="39" t="s">
        <v>40</v>
      </c>
      <c r="F22" s="40" t="s">
        <v>19</v>
      </c>
      <c r="G22" s="74">
        <v>45139</v>
      </c>
      <c r="H22" s="74">
        <v>45323</v>
      </c>
      <c r="I22" s="29">
        <v>60000</v>
      </c>
      <c r="J22" s="29">
        <f t="shared" si="6"/>
        <v>3486.64</v>
      </c>
      <c r="K22" s="29">
        <v>25</v>
      </c>
      <c r="L22" s="29">
        <f t="shared" si="7"/>
        <v>1722</v>
      </c>
      <c r="M22" s="29">
        <f t="shared" si="8"/>
        <v>1824</v>
      </c>
      <c r="N22" s="29">
        <f t="shared" si="9"/>
        <v>4260</v>
      </c>
      <c r="O22" s="29">
        <f t="shared" si="10"/>
        <v>4254</v>
      </c>
      <c r="P22" s="29">
        <f t="shared" si="11"/>
        <v>690</v>
      </c>
      <c r="Q22" s="37">
        <f>+I22-J22-K22-L22-M22</f>
        <v>52942.36</v>
      </c>
    </row>
    <row r="23" spans="1:162" ht="19.5" customHeight="1" thickBot="1" x14ac:dyDescent="0.35">
      <c r="A23" s="81" t="s">
        <v>41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3"/>
    </row>
    <row r="24" spans="1:162" ht="19.5" customHeight="1" thickBot="1" x14ac:dyDescent="0.35">
      <c r="A24" s="33">
        <v>11</v>
      </c>
      <c r="B24" s="41" t="s">
        <v>42</v>
      </c>
      <c r="C24" s="34" t="s">
        <v>28</v>
      </c>
      <c r="D24" s="80" t="s">
        <v>43</v>
      </c>
      <c r="E24" s="42" t="s">
        <v>44</v>
      </c>
      <c r="F24" s="34" t="s">
        <v>19</v>
      </c>
      <c r="G24" s="75">
        <v>45140</v>
      </c>
      <c r="H24" s="75">
        <v>45324</v>
      </c>
      <c r="I24" s="42">
        <v>60000</v>
      </c>
      <c r="J24" s="30">
        <f t="shared" ref="J24" si="13">ROUND(IF(((I24-L24-M24)&gt;34685.01)*((I24-L24-M24)&lt;52027.43),(((I24-L24-M24)-34685.01)*0.15),+IF(((I24-L24-M24)&gt;52027.43)*((I24-L24-M24)&lt;72260.26),((((I24-L24-M24)-52027.43)*0.2)+2601.33),+IF((I24-L24-M24)&gt;72260.26,(((I24-L24-M24)-72260.26)*25%)+6648,0))),2)</f>
        <v>3486.64</v>
      </c>
      <c r="K24" s="30">
        <v>25</v>
      </c>
      <c r="L24" s="30">
        <f t="shared" ref="L24" si="14">ROUND(IF((I24)&gt;(15600*20),((15600*20)*0.0287),(I24)*0.0287),2)</f>
        <v>1722</v>
      </c>
      <c r="M24" s="30">
        <f t="shared" ref="M24" si="15">ROUND(IF((I24)&gt;(15600*10),((15600*10)*0.0304),(I24)*0.0304),2)</f>
        <v>1824</v>
      </c>
      <c r="N24" s="30">
        <f t="shared" ref="N24" si="16">ROUND(IF((I24)&gt;(15600*20),((15600*20)*0.071),(I24)*0.071),2)</f>
        <v>4260</v>
      </c>
      <c r="O24" s="30">
        <f t="shared" ref="O24" si="17">ROUND(IF((I24)&gt;(15600*10),((15600*10)*0.0709),(I24)*0.0709),2)</f>
        <v>4254</v>
      </c>
      <c r="P24" s="30">
        <f t="shared" ref="P24" si="18">+ROUND(IF(I24&gt;(15600*4),((15600*4)*0.0115),I24*0.0115),2)</f>
        <v>690</v>
      </c>
      <c r="Q24" s="43">
        <f>+I24-J24-K24-L24-M24</f>
        <v>52942.36</v>
      </c>
    </row>
    <row r="25" spans="1:162" ht="19.5" customHeight="1" thickBot="1" x14ac:dyDescent="0.35">
      <c r="A25" s="81" t="s">
        <v>41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3"/>
    </row>
    <row r="26" spans="1:162" ht="19.5" thickBot="1" x14ac:dyDescent="0.35">
      <c r="A26" s="44">
        <v>12</v>
      </c>
      <c r="B26" s="33" t="s">
        <v>45</v>
      </c>
      <c r="C26" s="27" t="s">
        <v>28</v>
      </c>
      <c r="D26" s="35" t="s">
        <v>46</v>
      </c>
      <c r="E26" s="35" t="s">
        <v>46</v>
      </c>
      <c r="F26" s="34" t="s">
        <v>19</v>
      </c>
      <c r="G26" s="75">
        <v>45139</v>
      </c>
      <c r="H26" s="75">
        <v>45323</v>
      </c>
      <c r="I26" s="30">
        <v>70000</v>
      </c>
      <c r="J26" s="45">
        <f t="shared" ref="J26" si="19">ROUND(IF(((I26-L26-M26)&gt;34685.01)*((I26-L26-M26)&lt;52027.43),(((I26-L26-M26)-34685.01)*0.15),+IF(((I26-L26-M26)&gt;52027.43)*((I26-L26-M26)&lt;72260.26),((((I26-L26-M26)-52027.43)*0.2)+2601.33),+IF((I26-L26-M26)&gt;72260.26,(((I26-L26-M26)-72260.26)*25%)+6648,0))),2)</f>
        <v>5368.44</v>
      </c>
      <c r="K26" s="30">
        <v>25</v>
      </c>
      <c r="L26" s="30">
        <f t="shared" ref="L26" si="20">ROUND(IF((I26)&gt;(16262.5*20),((16262.5*20)*0.0287),(I26)*0.0287),2)</f>
        <v>2009</v>
      </c>
      <c r="M26" s="30">
        <f t="shared" ref="M26" si="21">ROUND(IF((I26)&gt;(16262.5*10),((16262.5*10)*0.0304),(I26)*0.0304),2)</f>
        <v>2128</v>
      </c>
      <c r="N26" s="30">
        <f t="shared" ref="N26" si="22">ROUND(IF((I26)&gt;(16262.5*20),((16262.5*20)*0.071),(I26)*0.071),2)</f>
        <v>4970</v>
      </c>
      <c r="O26" s="30">
        <f t="shared" ref="O26" si="23">ROUND(IF((I26)&gt;(16262.5*10),((16262.5*10)*0.0709),(I26)*0.0709),2)</f>
        <v>4963</v>
      </c>
      <c r="P26" s="30">
        <f t="shared" ref="P26" si="24">+ROUND(IF(I26&gt;(16262.5*4),((16262.5*4)*0.0115),I26*0.0115),2)</f>
        <v>748.08</v>
      </c>
      <c r="Q26" s="43">
        <f>+I26-J26-K26-L26-M26</f>
        <v>60469.56</v>
      </c>
    </row>
    <row r="27" spans="1:162" ht="23.25" thickBot="1" x14ac:dyDescent="0.35">
      <c r="A27" s="92" t="s">
        <v>47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4"/>
    </row>
    <row r="28" spans="1:162" x14ac:dyDescent="0.3">
      <c r="A28" s="11">
        <v>13</v>
      </c>
      <c r="B28" s="12" t="s">
        <v>48</v>
      </c>
      <c r="C28" s="12" t="s">
        <v>17</v>
      </c>
      <c r="D28" s="12" t="s">
        <v>49</v>
      </c>
      <c r="E28" s="13" t="s">
        <v>50</v>
      </c>
      <c r="F28" s="14" t="s">
        <v>19</v>
      </c>
      <c r="G28" s="71">
        <v>45119</v>
      </c>
      <c r="H28" s="71">
        <v>45303</v>
      </c>
      <c r="I28" s="15">
        <v>140000</v>
      </c>
      <c r="J28" s="16">
        <f>ROUND(IF(((I28-L28-M28)&gt;34685.01)*((I28-L28-M28)&lt;52027.43),(((I28-L28-M28)-34685.01)*0.15),+IF(((I28-L28-M28)&gt;52027.43)*((I28-L28-M28)&lt;72260.26),((((I28-L28-M28)-52027.43)*0.2)+2601.33),+IF((I28-L28-M28)&gt;72260.26,(((I28-L28-M28)-72260.26)*25%)+6648,0))),2)</f>
        <v>21514.44</v>
      </c>
      <c r="K28" s="15">
        <v>25</v>
      </c>
      <c r="L28" s="15">
        <f t="shared" ref="L28:L29" si="25">ROUND(IF((I28)&gt;(15600*20),((15600*20)*0.0287),(I28)*0.0287),2)</f>
        <v>4018</v>
      </c>
      <c r="M28" s="15">
        <f t="shared" ref="M28:M29" si="26">ROUND(IF((I28)&gt;(15600*10),((15600*10)*0.0304),(I28)*0.0304),2)</f>
        <v>4256</v>
      </c>
      <c r="N28" s="15">
        <f>ROUND(IF((I28)&gt;(15600*20),((15600*20)*0.071),(I28)*0.071),2)</f>
        <v>9940</v>
      </c>
      <c r="O28" s="15">
        <f t="shared" ref="O28:O29" si="27">ROUND(IF((I28)&gt;(15600*10),((15600*10)*0.0709),(I28)*0.0709),2)</f>
        <v>9926</v>
      </c>
      <c r="P28" s="15">
        <f t="shared" ref="P28:P29" si="28">+ROUND(IF(I28&gt;(15600*4),((15600*4)*0.0115),I28*0.0115),2)</f>
        <v>717.6</v>
      </c>
      <c r="Q28" s="17">
        <f>+I28-J28-K28-L28-M28</f>
        <v>110186.56</v>
      </c>
    </row>
    <row r="29" spans="1:162" ht="19.5" thickBot="1" x14ac:dyDescent="0.35">
      <c r="A29" s="23">
        <v>14</v>
      </c>
      <c r="B29" s="25" t="s">
        <v>51</v>
      </c>
      <c r="C29" s="33" t="s">
        <v>17</v>
      </c>
      <c r="D29" s="46" t="s">
        <v>49</v>
      </c>
      <c r="E29" s="46" t="s">
        <v>52</v>
      </c>
      <c r="F29" s="27" t="s">
        <v>19</v>
      </c>
      <c r="G29" s="72">
        <v>45261</v>
      </c>
      <c r="H29" s="72">
        <v>45444</v>
      </c>
      <c r="I29" s="29">
        <v>56000</v>
      </c>
      <c r="J29" s="29">
        <f t="shared" si="6"/>
        <v>2733.92</v>
      </c>
      <c r="K29" s="29">
        <v>25</v>
      </c>
      <c r="L29" s="29">
        <f t="shared" si="25"/>
        <v>1607.2</v>
      </c>
      <c r="M29" s="30">
        <f t="shared" si="26"/>
        <v>1702.4</v>
      </c>
      <c r="N29" s="30">
        <f>ROUND(IF((I29)&gt;(15600*20),((15600*20)*0.071),(I29)*0.071),2)</f>
        <v>3976</v>
      </c>
      <c r="O29" s="30">
        <f t="shared" si="27"/>
        <v>3970.4</v>
      </c>
      <c r="P29" s="29">
        <f t="shared" si="28"/>
        <v>644</v>
      </c>
      <c r="Q29" s="37">
        <f t="shared" si="12"/>
        <v>49931.48</v>
      </c>
    </row>
    <row r="30" spans="1:162" ht="19.5" thickBot="1" x14ac:dyDescent="0.35">
      <c r="A30" s="96" t="s">
        <v>53</v>
      </c>
      <c r="B30" s="97"/>
      <c r="C30" s="97"/>
      <c r="D30" s="97"/>
      <c r="E30" s="97"/>
      <c r="F30" s="97"/>
      <c r="G30" s="47"/>
      <c r="H30" s="47"/>
      <c r="I30" s="48">
        <f t="shared" ref="I30:Q30" si="29">SUM(I11:I29)</f>
        <v>1252000</v>
      </c>
      <c r="J30" s="48">
        <f t="shared" si="29"/>
        <v>140269.21</v>
      </c>
      <c r="K30" s="48">
        <f t="shared" si="29"/>
        <v>349</v>
      </c>
      <c r="L30" s="48">
        <f t="shared" si="29"/>
        <v>35932.399999999994</v>
      </c>
      <c r="M30" s="48">
        <f t="shared" si="29"/>
        <v>38060.800000000003</v>
      </c>
      <c r="N30" s="48">
        <f t="shared" si="29"/>
        <v>88892</v>
      </c>
      <c r="O30" s="48">
        <f t="shared" si="29"/>
        <v>88766.799999999988</v>
      </c>
      <c r="P30" s="48">
        <f t="shared" si="29"/>
        <v>9892.880000000001</v>
      </c>
      <c r="Q30" s="48">
        <f t="shared" si="29"/>
        <v>1037388.5899999999</v>
      </c>
    </row>
    <row r="31" spans="1:162" x14ac:dyDescent="0.3">
      <c r="A31" s="1"/>
      <c r="I31" s="6" t="s">
        <v>54</v>
      </c>
      <c r="J31" s="1"/>
      <c r="K31" s="1" t="s">
        <v>54</v>
      </c>
      <c r="L31" s="1"/>
      <c r="M31" s="1"/>
      <c r="N31" s="1"/>
      <c r="O31" s="1"/>
      <c r="P31" s="1"/>
    </row>
    <row r="32" spans="1:162" x14ac:dyDescent="0.3">
      <c r="A32" s="1"/>
      <c r="B32" s="1"/>
      <c r="C32" s="2"/>
      <c r="D32" s="1"/>
      <c r="E32" s="1"/>
      <c r="F32" s="2"/>
      <c r="G32" s="2"/>
      <c r="H32" s="2"/>
      <c r="I32" s="1"/>
      <c r="J32" s="50"/>
      <c r="K32" s="1"/>
      <c r="L32" s="50"/>
      <c r="M32" s="50"/>
      <c r="N32" s="50"/>
      <c r="O32" s="1"/>
      <c r="P32" s="1"/>
      <c r="Q32" s="50"/>
    </row>
    <row r="33" spans="1:24" x14ac:dyDescent="0.3">
      <c r="A33" s="1"/>
      <c r="B33" s="1"/>
      <c r="C33" s="2"/>
      <c r="D33" s="1"/>
      <c r="E33" s="1"/>
      <c r="F33" s="2"/>
      <c r="G33" s="2"/>
      <c r="H33" s="2"/>
      <c r="I33" s="1"/>
      <c r="J33" s="1"/>
      <c r="K33" s="1"/>
      <c r="L33" s="51"/>
      <c r="M33" s="51"/>
      <c r="N33" s="51"/>
      <c r="O33" s="51"/>
      <c r="P33" s="51"/>
      <c r="Q33" s="51"/>
      <c r="R33" s="3"/>
      <c r="S33" s="3"/>
      <c r="T33" s="52"/>
      <c r="U33" s="49"/>
      <c r="V33" s="51"/>
      <c r="W33" s="51"/>
      <c r="X33" s="51"/>
    </row>
    <row r="34" spans="1:24" ht="19.5" thickBot="1" x14ac:dyDescent="0.35">
      <c r="A34" s="1"/>
      <c r="C34" s="98" t="s">
        <v>55</v>
      </c>
      <c r="D34" s="98"/>
      <c r="E34" s="53">
        <f>I30+O30+N30+P30</f>
        <v>1439551.68</v>
      </c>
      <c r="J34" s="1"/>
      <c r="K34" s="1"/>
      <c r="L34" s="51"/>
      <c r="M34" s="51"/>
      <c r="N34" s="51"/>
      <c r="O34" s="51"/>
      <c r="P34" s="51"/>
      <c r="Q34" s="51"/>
      <c r="R34" s="3"/>
      <c r="S34" s="3"/>
      <c r="T34" s="52"/>
      <c r="U34" s="49"/>
      <c r="V34" s="51"/>
      <c r="W34" s="51"/>
      <c r="X34" s="51"/>
    </row>
    <row r="35" spans="1:24" ht="19.5" thickTop="1" x14ac:dyDescent="0.3">
      <c r="A35" s="1"/>
      <c r="C35" s="3"/>
      <c r="D35" s="3"/>
      <c r="E35" s="54"/>
      <c r="J35" s="1"/>
      <c r="K35" s="1"/>
      <c r="L35" s="51"/>
      <c r="M35" s="51"/>
      <c r="N35" s="51"/>
      <c r="O35" s="51"/>
      <c r="P35" s="51"/>
      <c r="Q35" s="51"/>
      <c r="R35" s="3"/>
      <c r="S35" s="3"/>
      <c r="T35" s="52"/>
      <c r="U35" s="49"/>
      <c r="V35" s="51"/>
      <c r="W35" s="51"/>
      <c r="X35" s="51"/>
    </row>
    <row r="36" spans="1:24" x14ac:dyDescent="0.3">
      <c r="A36" s="1"/>
      <c r="B36" s="3"/>
      <c r="C36" s="4"/>
      <c r="D36" s="3"/>
      <c r="E36" s="52"/>
      <c r="J36" s="1"/>
      <c r="K36" s="1"/>
      <c r="L36" s="51"/>
      <c r="M36" s="51"/>
      <c r="N36" s="51"/>
      <c r="O36" s="51"/>
      <c r="P36" s="51"/>
      <c r="Q36" s="51"/>
      <c r="S36" s="1"/>
      <c r="T36" s="2"/>
      <c r="U36" s="51"/>
      <c r="V36" s="51"/>
      <c r="W36" s="51"/>
      <c r="X36" s="51"/>
    </row>
    <row r="37" spans="1:24" x14ac:dyDescent="0.3">
      <c r="A37" s="1"/>
      <c r="B37" s="3"/>
      <c r="C37" s="4"/>
      <c r="D37" s="3"/>
      <c r="E37" s="52"/>
      <c r="I37" s="55"/>
      <c r="J37" s="1"/>
      <c r="K37" s="1"/>
      <c r="L37" s="51"/>
      <c r="M37" s="51"/>
      <c r="N37" s="51"/>
      <c r="O37" s="51"/>
      <c r="P37" s="51"/>
      <c r="Q37" s="51"/>
      <c r="R37" s="4"/>
      <c r="S37" s="1"/>
      <c r="T37" s="4"/>
      <c r="U37" s="49"/>
      <c r="V37" s="51"/>
      <c r="W37" s="51"/>
      <c r="X37" s="51"/>
    </row>
    <row r="38" spans="1:24" x14ac:dyDescent="0.3">
      <c r="A38" s="1"/>
      <c r="B38" s="3"/>
      <c r="C38" s="4"/>
      <c r="D38" s="3"/>
      <c r="E38" s="52"/>
      <c r="J38" s="1"/>
      <c r="K38" s="1"/>
      <c r="L38" s="51"/>
      <c r="M38" s="51"/>
      <c r="N38" s="51"/>
      <c r="O38" s="51"/>
      <c r="P38" s="51"/>
      <c r="Q38" s="51"/>
      <c r="S38" s="1"/>
      <c r="U38" s="49"/>
      <c r="V38" s="51"/>
      <c r="W38" s="51"/>
      <c r="X38" s="51"/>
    </row>
    <row r="39" spans="1:24" x14ac:dyDescent="0.3">
      <c r="A39" s="1"/>
      <c r="B39" s="3"/>
      <c r="C39" s="4"/>
      <c r="D39" s="3"/>
      <c r="E39" s="52"/>
      <c r="J39" s="1"/>
      <c r="K39" s="1"/>
      <c r="L39" s="51"/>
      <c r="M39" s="51"/>
      <c r="N39" s="51"/>
      <c r="O39" s="51"/>
      <c r="P39" s="51"/>
      <c r="Q39" s="51"/>
      <c r="U39" s="49"/>
      <c r="V39" s="51"/>
      <c r="W39" s="51"/>
      <c r="X39" s="51"/>
    </row>
    <row r="40" spans="1:24" x14ac:dyDescent="0.3">
      <c r="A40" s="1"/>
      <c r="B40" s="3"/>
      <c r="C40" s="4"/>
      <c r="D40" s="3"/>
      <c r="E40" s="52"/>
      <c r="J40" s="1"/>
      <c r="K40" s="1"/>
      <c r="L40" s="51"/>
      <c r="M40" s="51"/>
      <c r="N40" s="51"/>
      <c r="O40" s="51"/>
      <c r="P40" s="51"/>
      <c r="Q40" s="51"/>
      <c r="U40" s="49"/>
      <c r="V40" s="51"/>
      <c r="W40" s="51"/>
      <c r="X40" s="51"/>
    </row>
    <row r="41" spans="1:24" ht="19.5" thickBot="1" x14ac:dyDescent="0.35">
      <c r="A41" s="1"/>
      <c r="B41" s="56"/>
      <c r="D41" s="1"/>
      <c r="E41" s="57"/>
      <c r="F41" s="2"/>
      <c r="G41" s="2"/>
      <c r="H41" s="2"/>
      <c r="I41" s="57"/>
      <c r="L41" s="51"/>
      <c r="M41" s="51"/>
      <c r="N41" s="51"/>
      <c r="O41" s="51"/>
      <c r="P41" s="51"/>
      <c r="Q41" s="51"/>
      <c r="U41" s="49"/>
      <c r="V41" s="51"/>
      <c r="W41" s="51"/>
      <c r="X41" s="51"/>
    </row>
    <row r="42" spans="1:24" x14ac:dyDescent="0.3">
      <c r="A42" s="1"/>
      <c r="B42" s="4" t="s">
        <v>56</v>
      </c>
      <c r="C42" s="4"/>
      <c r="D42" s="1"/>
      <c r="E42" s="4" t="s">
        <v>67</v>
      </c>
      <c r="I42" s="99" t="s">
        <v>57</v>
      </c>
      <c r="J42" s="99"/>
      <c r="K42" s="99"/>
      <c r="L42" s="51"/>
      <c r="M42" s="51"/>
      <c r="N42" s="51"/>
      <c r="O42" s="51"/>
      <c r="P42" s="51"/>
      <c r="Q42" s="51"/>
      <c r="U42" s="49"/>
      <c r="V42" s="51"/>
      <c r="W42" s="51"/>
      <c r="X42" s="51"/>
    </row>
    <row r="43" spans="1:24" x14ac:dyDescent="0.3">
      <c r="B43" s="6" t="s">
        <v>58</v>
      </c>
      <c r="D43" s="1"/>
      <c r="E43" s="6" t="s">
        <v>16</v>
      </c>
      <c r="I43" s="95" t="s">
        <v>59</v>
      </c>
      <c r="J43" s="95"/>
      <c r="K43" s="95"/>
      <c r="L43" s="51"/>
      <c r="M43" s="51"/>
      <c r="N43" s="51"/>
      <c r="O43" s="51"/>
      <c r="P43" s="51"/>
      <c r="Q43" s="51"/>
      <c r="S43" s="1"/>
      <c r="U43" s="49"/>
      <c r="V43" s="51"/>
      <c r="W43" s="51"/>
      <c r="X43" s="51"/>
    </row>
    <row r="44" spans="1:24" x14ac:dyDescent="0.3">
      <c r="L44" s="51"/>
      <c r="M44" s="51"/>
      <c r="N44" s="51"/>
      <c r="O44" s="51"/>
      <c r="P44" s="51"/>
      <c r="Q44" s="51"/>
      <c r="S44" s="1"/>
      <c r="T44" s="55"/>
      <c r="U44" s="49"/>
      <c r="V44" s="51"/>
      <c r="W44" s="51"/>
      <c r="X44" s="51"/>
    </row>
    <row r="45" spans="1:24" x14ac:dyDescent="0.3">
      <c r="L45" s="51"/>
      <c r="M45" s="51"/>
      <c r="N45" s="51"/>
      <c r="O45" s="51"/>
      <c r="P45" s="51"/>
      <c r="Q45" s="51"/>
      <c r="U45" s="49"/>
      <c r="V45" s="51"/>
      <c r="W45" s="51"/>
      <c r="X45" s="51"/>
    </row>
    <row r="46" spans="1:24" x14ac:dyDescent="0.3">
      <c r="K46" s="55"/>
      <c r="L46" s="51"/>
      <c r="M46" s="51"/>
      <c r="N46" s="51"/>
      <c r="O46" s="51"/>
      <c r="P46" s="51"/>
      <c r="Q46" s="51"/>
      <c r="U46" s="49"/>
      <c r="V46" s="51"/>
      <c r="W46" s="51"/>
      <c r="X46" s="51"/>
    </row>
    <row r="47" spans="1:24" x14ac:dyDescent="0.3">
      <c r="A47" s="1"/>
      <c r="E47"/>
      <c r="F47"/>
      <c r="N47" s="49"/>
      <c r="O47" s="1"/>
    </row>
    <row r="48" spans="1:24" x14ac:dyDescent="0.3">
      <c r="A48" s="1"/>
      <c r="D48" s="1"/>
      <c r="E48" s="58"/>
      <c r="N48" s="2"/>
      <c r="O48" s="1"/>
    </row>
    <row r="49" spans="1:21" x14ac:dyDescent="0.3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 s="49"/>
      <c r="P49"/>
      <c r="Q49"/>
      <c r="R49" s="51"/>
      <c r="S49" s="51"/>
      <c r="T49" s="51"/>
    </row>
    <row r="50" spans="1:21" x14ac:dyDescent="0.3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 s="51"/>
      <c r="T50" s="51"/>
    </row>
    <row r="51" spans="1:21" x14ac:dyDescent="0.3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 s="51"/>
      <c r="T51" s="51"/>
    </row>
    <row r="52" spans="1:21" x14ac:dyDescent="0.3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 s="51"/>
      <c r="T52" s="51"/>
    </row>
    <row r="53" spans="1:21" x14ac:dyDescent="0.3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 s="51"/>
      <c r="T53" s="51"/>
    </row>
    <row r="54" spans="1:21" x14ac:dyDescent="0.3">
      <c r="A54"/>
      <c r="B54"/>
      <c r="C54"/>
      <c r="D54"/>
      <c r="E54"/>
      <c r="F54"/>
      <c r="G54"/>
      <c r="H54"/>
      <c r="I54" s="59"/>
      <c r="J54" s="59"/>
      <c r="K54" s="60"/>
      <c r="L54" s="49"/>
      <c r="M54"/>
      <c r="N54"/>
      <c r="O54"/>
      <c r="P54"/>
      <c r="Q54"/>
      <c r="R54"/>
      <c r="S54" s="51"/>
      <c r="T54" s="51"/>
      <c r="U54" s="51"/>
    </row>
    <row r="55" spans="1:21" x14ac:dyDescent="0.3">
      <c r="A55"/>
      <c r="B55"/>
      <c r="C55"/>
      <c r="D55"/>
      <c r="E55"/>
      <c r="F55"/>
      <c r="G55"/>
      <c r="H55"/>
      <c r="I55" s="59"/>
      <c r="J55" s="59"/>
      <c r="K55" s="60"/>
      <c r="L55" s="49"/>
      <c r="M55"/>
      <c r="N55"/>
      <c r="O55"/>
      <c r="P55"/>
      <c r="Q55"/>
      <c r="R55"/>
      <c r="S55" s="51"/>
      <c r="T55" s="51"/>
      <c r="U55" s="51"/>
    </row>
    <row r="56" spans="1:21" x14ac:dyDescent="0.3">
      <c r="A56"/>
      <c r="B56"/>
      <c r="C56"/>
      <c r="D56"/>
      <c r="E56"/>
      <c r="F56"/>
      <c r="G56"/>
      <c r="H56"/>
      <c r="I56" s="59"/>
      <c r="J56" s="59"/>
      <c r="K56" s="60"/>
      <c r="L56" s="49"/>
      <c r="M56"/>
      <c r="N56"/>
      <c r="O56"/>
      <c r="P56"/>
      <c r="Q56"/>
      <c r="R56"/>
      <c r="S56" s="51"/>
      <c r="T56" s="51"/>
      <c r="U56" s="51"/>
    </row>
    <row r="57" spans="1:21" x14ac:dyDescent="0.3">
      <c r="A57"/>
      <c r="B57"/>
      <c r="C57"/>
      <c r="D57"/>
      <c r="E57"/>
      <c r="F57"/>
      <c r="G57"/>
      <c r="H57"/>
      <c r="I57" s="61"/>
      <c r="J57" s="62"/>
      <c r="K57" s="63"/>
      <c r="L57"/>
      <c r="M57"/>
      <c r="N57"/>
      <c r="O57"/>
      <c r="P57"/>
      <c r="Q57"/>
      <c r="R57"/>
      <c r="S57" s="51"/>
      <c r="T57" s="51"/>
      <c r="U57" s="51"/>
    </row>
    <row r="58" spans="1:21" x14ac:dyDescent="0.3">
      <c r="A58"/>
      <c r="B58"/>
      <c r="C58"/>
      <c r="D58"/>
      <c r="E58"/>
      <c r="F58"/>
      <c r="G58"/>
      <c r="H58"/>
      <c r="I58" s="64"/>
      <c r="J58" s="62"/>
      <c r="K58" s="64"/>
      <c r="L58" s="49"/>
      <c r="M58"/>
      <c r="N58"/>
      <c r="O58"/>
      <c r="P58"/>
      <c r="Q58"/>
      <c r="R58"/>
      <c r="S58" s="51"/>
      <c r="T58" s="51"/>
      <c r="U58" s="51"/>
    </row>
    <row r="59" spans="1:21" x14ac:dyDescent="0.3">
      <c r="A59"/>
      <c r="B59"/>
      <c r="C59"/>
      <c r="D59"/>
      <c r="E59"/>
      <c r="F59"/>
      <c r="G59"/>
      <c r="H59"/>
      <c r="J59" s="62"/>
      <c r="L59" s="49"/>
      <c r="M59"/>
      <c r="N59"/>
      <c r="O59"/>
      <c r="P59"/>
      <c r="Q59"/>
      <c r="R59"/>
      <c r="S59" s="51"/>
      <c r="T59" s="51"/>
      <c r="U59" s="51"/>
    </row>
    <row r="60" spans="1:21" x14ac:dyDescent="0.3">
      <c r="A60"/>
      <c r="B60"/>
      <c r="C60"/>
      <c r="D60"/>
      <c r="E60"/>
      <c r="F60"/>
      <c r="G60"/>
      <c r="H60"/>
      <c r="J60" s="65"/>
      <c r="K60" s="65"/>
      <c r="L60" s="49"/>
      <c r="M60"/>
      <c r="N60"/>
      <c r="O60"/>
      <c r="P60"/>
      <c r="Q60"/>
      <c r="R60"/>
      <c r="S60" s="51"/>
      <c r="T60" s="51"/>
      <c r="U60" s="51"/>
    </row>
    <row r="61" spans="1:21" x14ac:dyDescent="0.3">
      <c r="A61"/>
      <c r="B61"/>
      <c r="C61"/>
      <c r="D61"/>
      <c r="E61"/>
      <c r="F61"/>
      <c r="G61"/>
      <c r="H61"/>
      <c r="K61" s="65"/>
      <c r="L61" s="49"/>
      <c r="M61"/>
      <c r="N61"/>
      <c r="O61"/>
      <c r="P61"/>
      <c r="Q61"/>
      <c r="R61"/>
      <c r="S61" s="51"/>
      <c r="T61" s="51"/>
      <c r="U61" s="51"/>
    </row>
    <row r="62" spans="1:21" x14ac:dyDescent="0.3">
      <c r="A62"/>
      <c r="B62"/>
      <c r="C62"/>
      <c r="D62"/>
      <c r="E62"/>
      <c r="F62"/>
      <c r="G62"/>
      <c r="H62"/>
      <c r="I62"/>
      <c r="L62" s="65"/>
      <c r="M62" s="49"/>
      <c r="N62"/>
      <c r="O62"/>
      <c r="P62"/>
      <c r="Q62"/>
      <c r="R62"/>
      <c r="S62" s="51"/>
      <c r="T62" s="51"/>
      <c r="U62" s="51"/>
    </row>
    <row r="63" spans="1:21" x14ac:dyDescent="0.3">
      <c r="A63"/>
      <c r="B63"/>
      <c r="C63"/>
      <c r="D63"/>
      <c r="E63"/>
      <c r="F63"/>
      <c r="G63"/>
      <c r="H63"/>
      <c r="I63"/>
      <c r="L63" s="65"/>
      <c r="M63" s="49"/>
      <c r="N63"/>
      <c r="O63"/>
      <c r="P63"/>
      <c r="Q63"/>
      <c r="R63"/>
      <c r="S63" s="51"/>
      <c r="T63" s="51"/>
      <c r="U63" s="51"/>
    </row>
    <row r="64" spans="1:21" x14ac:dyDescent="0.3">
      <c r="A64"/>
      <c r="B64"/>
      <c r="C64"/>
      <c r="D64"/>
      <c r="E64"/>
      <c r="F64"/>
      <c r="G64"/>
      <c r="H64"/>
      <c r="I64"/>
      <c r="L64" s="65"/>
      <c r="M64" s="49"/>
      <c r="N64"/>
      <c r="O64"/>
      <c r="P64"/>
      <c r="Q64"/>
      <c r="R64"/>
      <c r="S64" s="51"/>
      <c r="T64" s="51"/>
      <c r="U64" s="51"/>
    </row>
    <row r="65" spans="1:21" x14ac:dyDescent="0.3">
      <c r="A65"/>
      <c r="B65"/>
      <c r="C65"/>
      <c r="D65"/>
      <c r="E65"/>
      <c r="F65"/>
      <c r="G65"/>
      <c r="H65"/>
      <c r="I65"/>
      <c r="K65" s="1"/>
      <c r="L65" s="65"/>
      <c r="M65" s="49"/>
      <c r="N65"/>
      <c r="O65"/>
      <c r="P65"/>
      <c r="Q65"/>
      <c r="R65"/>
      <c r="S65" s="51"/>
      <c r="T65" s="51"/>
      <c r="U65" s="51"/>
    </row>
    <row r="66" spans="1:21" x14ac:dyDescent="0.3">
      <c r="A66"/>
      <c r="B66"/>
      <c r="C66"/>
      <c r="D66"/>
      <c r="E66"/>
      <c r="F66"/>
      <c r="G66"/>
      <c r="H66"/>
      <c r="I66"/>
      <c r="K66" s="1"/>
      <c r="L66" s="66"/>
      <c r="M66" s="49"/>
      <c r="N66"/>
      <c r="O66"/>
      <c r="P66"/>
      <c r="Q66"/>
      <c r="R66"/>
      <c r="S66" s="51"/>
      <c r="T66" s="51"/>
      <c r="U66" s="51"/>
    </row>
    <row r="67" spans="1:21" x14ac:dyDescent="0.3">
      <c r="A67"/>
      <c r="B67"/>
      <c r="C67"/>
      <c r="D67"/>
      <c r="E67"/>
      <c r="F67"/>
      <c r="G67"/>
      <c r="H67"/>
      <c r="I67"/>
      <c r="K67" s="65"/>
      <c r="L67" s="65"/>
      <c r="M67" s="49"/>
      <c r="N67"/>
      <c r="O67"/>
      <c r="P67"/>
      <c r="Q67"/>
      <c r="R67"/>
    </row>
    <row r="68" spans="1:21" x14ac:dyDescent="0.3">
      <c r="A68"/>
      <c r="B68"/>
      <c r="C68"/>
      <c r="D68"/>
      <c r="E68"/>
      <c r="F68"/>
      <c r="G68"/>
      <c r="H68"/>
      <c r="I68"/>
      <c r="K68" s="65"/>
      <c r="L68" s="65"/>
      <c r="M68" s="49"/>
      <c r="N68"/>
      <c r="O68"/>
      <c r="P68"/>
      <c r="Q68"/>
      <c r="R68"/>
    </row>
    <row r="69" spans="1:21" x14ac:dyDescent="0.3">
      <c r="B69"/>
      <c r="C69"/>
      <c r="D69"/>
      <c r="E69"/>
      <c r="F69"/>
      <c r="G69"/>
      <c r="H69"/>
      <c r="I69"/>
      <c r="K69" s="65"/>
      <c r="L69" s="65"/>
      <c r="N69"/>
      <c r="O69"/>
      <c r="P69"/>
      <c r="Q69"/>
    </row>
    <row r="70" spans="1:21" x14ac:dyDescent="0.3">
      <c r="B70"/>
      <c r="C70"/>
      <c r="D70"/>
      <c r="E70"/>
      <c r="F70"/>
      <c r="G70"/>
      <c r="H70"/>
      <c r="I70"/>
      <c r="K70" s="65"/>
      <c r="L70" s="65"/>
      <c r="N70"/>
      <c r="O70"/>
      <c r="P70"/>
      <c r="Q70"/>
    </row>
    <row r="71" spans="1:21" x14ac:dyDescent="0.3">
      <c r="B71"/>
      <c r="C71"/>
      <c r="D71"/>
      <c r="E71"/>
      <c r="F71"/>
      <c r="G71"/>
      <c r="H71"/>
      <c r="I71"/>
      <c r="K71" s="65"/>
      <c r="L71" s="65"/>
      <c r="N71"/>
      <c r="O71"/>
      <c r="P71"/>
      <c r="Q71"/>
    </row>
    <row r="72" spans="1:21" x14ac:dyDescent="0.3">
      <c r="B72"/>
      <c r="C72"/>
      <c r="D72"/>
      <c r="E72"/>
      <c r="F72"/>
      <c r="G72"/>
      <c r="H72"/>
      <c r="I72"/>
      <c r="L72" s="65"/>
      <c r="N72"/>
      <c r="O72"/>
      <c r="P72"/>
      <c r="Q72"/>
    </row>
    <row r="73" spans="1:21" x14ac:dyDescent="0.3">
      <c r="B73"/>
      <c r="C73"/>
      <c r="D73"/>
      <c r="E73"/>
      <c r="F73"/>
      <c r="G73"/>
      <c r="H73"/>
      <c r="I73"/>
      <c r="L73" s="65"/>
      <c r="N73"/>
      <c r="O73"/>
      <c r="P73"/>
      <c r="Q73"/>
    </row>
  </sheetData>
  <mergeCells count="13">
    <mergeCell ref="I43:K43"/>
    <mergeCell ref="A23:Q23"/>
    <mergeCell ref="A25:Q25"/>
    <mergeCell ref="A27:Q27"/>
    <mergeCell ref="A30:F30"/>
    <mergeCell ref="C34:D34"/>
    <mergeCell ref="I42:K42"/>
    <mergeCell ref="A19:Q19"/>
    <mergeCell ref="A6:Q6"/>
    <mergeCell ref="A7:Q7"/>
    <mergeCell ref="A8:Q8"/>
    <mergeCell ref="A10:Q10"/>
    <mergeCell ref="A15:Q15"/>
  </mergeCells>
  <printOptions horizontalCentered="1"/>
  <pageMargins left="0.19685039370078741" right="0.15748031496062992" top="1.299212598425197" bottom="0.74803149606299213" header="0.31496062992125984" footer="0.31496062992125984"/>
  <pageSetup paperSize="5" scale="4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F36F73869EC242A35603142E44013C" ma:contentTypeVersion="18" ma:contentTypeDescription="Crear nuevo documento." ma:contentTypeScope="" ma:versionID="e368c4ccfdb7f5a8d9e85a4a70ab1c89">
  <xsd:schema xmlns:xsd="http://www.w3.org/2001/XMLSchema" xmlns:xs="http://www.w3.org/2001/XMLSchema" xmlns:p="http://schemas.microsoft.com/office/2006/metadata/properties" xmlns:ns3="a5c77184-e583-448a-9313-172398034e82" xmlns:ns4="6f1d2a94-10b3-4315-8e65-29e99209519a" targetNamespace="http://schemas.microsoft.com/office/2006/metadata/properties" ma:root="true" ma:fieldsID="058e48104ebeef4574dc5b84cefcf67d" ns3:_="" ns4:_="">
    <xsd:import namespace="a5c77184-e583-448a-9313-172398034e82"/>
    <xsd:import namespace="6f1d2a94-10b3-4315-8e65-29e9920951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77184-e583-448a-9313-172398034e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d2a94-10b3-4315-8e65-29e992095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5c77184-e583-448a-9313-172398034e82" xsi:nil="true"/>
  </documentManagement>
</p:properties>
</file>

<file path=customXml/itemProps1.xml><?xml version="1.0" encoding="utf-8"?>
<ds:datastoreItem xmlns:ds="http://schemas.openxmlformats.org/officeDocument/2006/customXml" ds:itemID="{A9C4F3E7-868F-4835-995C-C0DD78E3D2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c77184-e583-448a-9313-172398034e82"/>
    <ds:schemaRef ds:uri="6f1d2a94-10b3-4315-8e65-29e992095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54B706-48B9-45E6-BA1A-272E491A8B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BD2AAC-8411-49A3-873A-145BBD4DAF4E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6f1d2a94-10b3-4315-8e65-29e99209519a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a5c77184-e583-448a-9313-172398034e82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Temporal  </vt:lpstr>
      <vt:lpstr>'Nomina Temporal  '!Área_de_impresión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Yens</dc:creator>
  <cp:lastModifiedBy>Caroline Ruiz</cp:lastModifiedBy>
  <dcterms:created xsi:type="dcterms:W3CDTF">2024-01-16T13:46:43Z</dcterms:created>
  <dcterms:modified xsi:type="dcterms:W3CDTF">2024-01-19T19:38:46Z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0x0101006AF36F73869EC242A35603142E44013C</vt:lpwstr>
  </property>
</Properties>
</file>