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Enero Contratados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E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H15" i="1" l="1"/>
  <c r="F11" i="1"/>
  <c r="M11" i="1" s="1"/>
  <c r="F14" i="1"/>
  <c r="M14" i="1" s="1"/>
  <c r="L15" i="1"/>
  <c r="F13" i="1"/>
  <c r="M13" i="1" s="1"/>
  <c r="I15" i="1"/>
  <c r="J15" i="1"/>
  <c r="K15" i="1"/>
  <c r="F12" i="1"/>
  <c r="M12" i="1" s="1"/>
  <c r="F10" i="1"/>
  <c r="F15" i="1" l="1"/>
  <c r="M10" i="1"/>
  <c r="M15" i="1" s="1"/>
</calcChain>
</file>

<file path=xl/sharedStrings.xml><?xml version="1.0" encoding="utf-8"?>
<sst xmlns="http://schemas.openxmlformats.org/spreadsheetml/2006/main" count="30" uniqueCount="26">
  <si>
    <t>ENERO 2017</t>
  </si>
  <si>
    <t xml:space="preserve">No. </t>
  </si>
  <si>
    <t>BENEFICIARIO</t>
  </si>
  <si>
    <t>CARGO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</si>
  <si>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</si>
  <si>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</si>
  <si>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</si>
  <si>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</si>
  <si>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</si>
  <si>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</si>
  <si>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</si>
  <si>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</si>
  <si>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SUELDO NETO</t>
  </si>
  <si>
    <t xml:space="preserve">Director de Normas y Servicios </t>
  </si>
  <si>
    <t>Conserje</t>
  </si>
  <si>
    <t>Victor Spencer De La Rosa Villanueva</t>
  </si>
  <si>
    <t>Encargado de Servicios Generales</t>
  </si>
  <si>
    <t xml:space="preserve">NÓMINA DE PAGO DEL PERSONAL CONTRATADO </t>
  </si>
  <si>
    <t>Pedro Luis Gagoc Clérigo</t>
  </si>
  <si>
    <t>Yovanny Portes Ramírez</t>
  </si>
  <si>
    <t>Laura Isabel Guzmán Aybar</t>
  </si>
  <si>
    <t>Gregorio Antonio González Vargas</t>
  </si>
  <si>
    <t>Soporte Técnico Informático</t>
  </si>
  <si>
    <t>Analista de Planificación</t>
  </si>
  <si>
    <t xml:space="preserve">ESTATUS </t>
  </si>
  <si>
    <t xml:space="preserve">Fijo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</si>
</sst>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/>
    <xf numFmtId="4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43" fontId="6" fillId="0" borderId="5" xfId="1" applyFont="1" applyFill="1" applyBorder="1" applyAlignment="1"/>
    <xf numFmtId="43" fontId="7" fillId="0" borderId="6" xfId="1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43" fontId="6" fillId="0" borderId="8" xfId="1" applyFont="1" applyFill="1" applyBorder="1" applyAlignment="1"/>
    <xf numFmtId="43" fontId="7" fillId="0" borderId="9" xfId="1" applyFont="1" applyFill="1" applyBorder="1" applyAlignment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43" fontId="6" fillId="0" borderId="11" xfId="1" applyFont="1" applyFill="1" applyBorder="1" applyAlignment="1"/>
    <xf numFmtId="43" fontId="7" fillId="0" borderId="12" xfId="1" applyFont="1" applyFill="1" applyBorder="1" applyAlignment="1"/>
    <xf numFmtId="0" fontId="5" fillId="0" borderId="0" xfId="0" applyFont="1" applyFill="1" applyBorder="1"/>
    <xf numFmtId="43" fontId="5" fillId="2" borderId="13" xfId="0" applyNumberFormat="1" applyFont="1" applyFill="1" applyBorder="1" applyAlignment="1"/>
    <xf numFmtId="43" fontId="5" fillId="2" borderId="14" xfId="0" applyNumberFormat="1" applyFont="1" applyFill="1" applyBorder="1" applyAlignment="1"/>
    <xf numFmtId="43" fontId="5" fillId="2" borderId="15" xfId="0" applyNumberFormat="1" applyFont="1" applyFill="1" applyBorder="1" applyAlignment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 applyBorder="1" applyAlignment="1"/>
    <xf numFmtId="0" fontId="5" fillId="2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7" fillId="0" borderId="5" xfId="1" applyFont="1" applyFill="1" applyBorder="1" applyAlignment="1">
      <alignment horizontal="center"/>
    </xf>
    <xf numFmtId="43" fontId="7" fillId="0" borderId="8" xfId="1" applyFont="1" applyFill="1" applyBorder="1" applyAlignment="1">
      <alignment horizontal="center"/>
    </xf>
    <xf numFmtId="43" fontId="7" fillId="0" borderId="11" xfId="1" applyFont="1" applyFill="1" applyBorder="1" applyAlignment="1">
      <alignment horizontal="center"/>
    </xf>
    <xf numFmtId="43" fontId="5" fillId="2" borderId="1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238379</xdr:colOff>
      <xdr:row>0</xdr:row>
      <xdr:rowOff>211894</xdr:rowOff>
    </xdr:from>
    <xdr:to>
      <xdr:col>7</xdr:col>
      <xdr:colOff>500843</xdr:colOff>
      <xdr:row>3</xdr:row>
      <xdr:rowOff>208692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D0AC5E8-5D7C-40F3-A242-BD967062A7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4561" y="211894"/>
          <a:ext cx="2461873" cy="880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="55" zoomScaleNormal="55" workbookViewId="0">
      <selection activeCell="H18" sqref="H18"/>
    </sheetView>
  </sheetViews>
  <sheetFormatPr baseColWidth="10" defaultRowHeight="15" x14ac:dyDescent="0.25"/>
  <cols>
    <col min="1" max="1" width="5.85546875" bestFit="1" customWidth="1"/>
    <col min="2" max="2" width="42.42578125" bestFit="1" customWidth="1"/>
    <col min="3" max="3" width="38.7109375" bestFit="1" customWidth="1"/>
    <col min="4" max="4" width="17" bestFit="1" customWidth="1"/>
    <col min="5" max="5" width="30" bestFit="1" customWidth="1"/>
    <col min="6" max="6" width="19.140625" bestFit="1" customWidth="1"/>
    <col min="7" max="7" width="13.85546875" bestFit="1" customWidth="1"/>
    <col min="8" max="9" width="25.5703125" bestFit="1" customWidth="1"/>
    <col min="10" max="11" width="27.7109375" bestFit="1" customWidth="1"/>
    <col min="12" max="12" width="16.7109375" style="41" bestFit="1" customWidth="1"/>
    <col min="13" max="13" width="23.5703125" bestFit="1" customWidth="1"/>
  </cols>
  <sheetData>
    <row r="1" spans="1:13" ht="23.25" x14ac:dyDescent="0.35">
      <c r="A1" s="1"/>
      <c r="B1" s="1"/>
      <c r="C1" s="1"/>
      <c r="D1" s="27"/>
      <c r="E1" s="1"/>
      <c r="F1" s="1"/>
      <c r="G1" s="1"/>
      <c r="H1" s="1"/>
      <c r="I1" s="1"/>
      <c r="J1" s="1"/>
      <c r="K1" s="1"/>
      <c r="L1" s="33"/>
      <c r="M1" s="1"/>
    </row>
    <row r="2" spans="1:13" ht="23.25" x14ac:dyDescent="0.35">
      <c r="A2" s="1"/>
      <c r="B2" s="1"/>
      <c r="C2" s="1"/>
      <c r="D2" s="27"/>
      <c r="E2" s="1"/>
      <c r="F2" s="1"/>
      <c r="G2" s="1"/>
      <c r="H2" s="1"/>
      <c r="I2" s="1"/>
      <c r="J2" s="1"/>
      <c r="K2" s="1"/>
      <c r="L2" s="33"/>
      <c r="M2" s="1"/>
    </row>
    <row r="3" spans="1:13" ht="23.25" x14ac:dyDescent="0.35">
      <c r="A3" s="1"/>
      <c r="B3" s="1"/>
      <c r="C3" s="1"/>
      <c r="D3" s="27"/>
      <c r="E3" s="1"/>
      <c r="F3" s="1"/>
      <c r="G3" s="1"/>
      <c r="H3" s="1"/>
      <c r="I3" s="1"/>
      <c r="J3" s="1"/>
      <c r="K3" s="1"/>
      <c r="L3" s="33"/>
      <c r="M3" s="1"/>
    </row>
    <row r="4" spans="1:13" ht="23.25" x14ac:dyDescent="0.35">
      <c r="A4" s="1"/>
      <c r="B4" s="1"/>
      <c r="C4" s="1"/>
      <c r="D4" s="27"/>
      <c r="E4" s="1"/>
      <c r="F4" s="1"/>
      <c r="G4" s="1"/>
      <c r="H4" s="1"/>
      <c r="I4" s="1"/>
      <c r="J4" s="1"/>
      <c r="K4" s="1"/>
      <c r="L4" s="33"/>
      <c r="M4" s="1"/>
    </row>
    <row r="5" spans="1:13" ht="18" x14ac:dyDescent="0.25">
      <c r="A5" s="2"/>
      <c r="B5" s="2"/>
      <c r="C5" s="3"/>
      <c r="D5" s="3"/>
      <c r="E5" s="3"/>
      <c r="F5" s="3"/>
      <c r="G5" s="3"/>
      <c r="H5" s="3"/>
      <c r="I5" s="3"/>
      <c r="J5" s="3"/>
      <c r="K5" s="2"/>
      <c r="L5" s="34"/>
      <c r="M5" s="2"/>
    </row>
    <row r="6" spans="1:13" ht="18" x14ac:dyDescent="0.25">
      <c r="A6" s="4" t="s">
        <v>17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8" x14ac:dyDescent="0.25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4" thickBot="1" x14ac:dyDescent="0.4">
      <c r="A8" s="5"/>
      <c r="B8" s="5"/>
      <c r="C8" s="5"/>
      <c r="D8" s="28"/>
      <c r="E8" s="5"/>
      <c r="F8" s="5"/>
      <c r="G8" s="5"/>
      <c r="H8" s="5"/>
      <c r="I8" s="5"/>
      <c r="J8" s="5"/>
      <c r="K8" s="5"/>
      <c r="L8" s="35"/>
      <c r="M8" s="5"/>
    </row>
    <row r="9" spans="1:13" ht="38.25" thickBot="1" x14ac:dyDescent="0.35">
      <c r="A9" s="6" t="s">
        <v>1</v>
      </c>
      <c r="B9" s="7" t="s">
        <v>2</v>
      </c>
      <c r="C9" s="7" t="s">
        <v>3</v>
      </c>
      <c r="D9" s="29" t="s">
        <v>24</v>
      </c>
      <c r="E9" s="8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8" t="s">
        <v>11</v>
      </c>
      <c r="M9" s="9" t="s">
        <v>12</v>
      </c>
    </row>
    <row r="10" spans="1:13" ht="18.75" x14ac:dyDescent="0.3">
      <c r="A10" s="10">
        <v>1</v>
      </c>
      <c r="B10" s="11" t="s">
        <v>18</v>
      </c>
      <c r="C10" s="11" t="s">
        <v>13</v>
      </c>
      <c r="D10" s="30" t="s">
        <v>25</v>
      </c>
      <c r="E10" s="12">
        <v>150000</v>
      </c>
      <c r="F10" s="12">
        <f>ROUND(IF(((E10-H10-I10)&gt;34106.75)*((E10-H10-I10)&lt;51160.08),(((E10-H10-I10)-34106.75)*0.15),+IF(((E10-H10-I10)&gt;51160.08)*((E10-H10-I10)&lt;71055.58),((((E10-H10-I10)-51160.08)*0.2)+2558),+IF((E10-H10-I10)&gt;71055.58,(((E10-H10-I10)-71055.58)*25%)+6537.17,0))),2)</f>
        <v>24448.05</v>
      </c>
      <c r="G10" s="12">
        <v>25</v>
      </c>
      <c r="H10" s="12">
        <f>ROUND(IF((E10)&gt;(9855*20),((9855*20)*0.0287),(E10)*0.0287),2)</f>
        <v>4305</v>
      </c>
      <c r="I10" s="12">
        <f>ROUND(IF((E10)&gt;(9855*10),((9855*10)*0.0304),(E10)*0.0304),2)</f>
        <v>2995.92</v>
      </c>
      <c r="J10" s="12">
        <f>ROUND(IF((E10)&gt;(9855*10),((9855*10)*0.0709),(E10)*0.0709),2)</f>
        <v>6987.2</v>
      </c>
      <c r="K10" s="12">
        <f>ROUND(IF((E10)&gt;(9855*20),((9855*20)*0.071),(E10)*0.071),2)</f>
        <v>10650</v>
      </c>
      <c r="L10" s="36">
        <f>+ROUND(IF(E10&gt;(9855*4),((9855*4)*0.011),E10*0.011),2)</f>
        <v>433.62</v>
      </c>
      <c r="M10" s="13">
        <f>+E10-F10-G10-H10-I10</f>
        <v>118226.03</v>
      </c>
    </row>
    <row r="11" spans="1:13" ht="18.75" x14ac:dyDescent="0.3">
      <c r="A11" s="14">
        <v>2</v>
      </c>
      <c r="B11" s="15" t="s">
        <v>19</v>
      </c>
      <c r="C11" s="15" t="s">
        <v>14</v>
      </c>
      <c r="D11" s="30" t="s">
        <v>25</v>
      </c>
      <c r="E11" s="16">
        <v>15000</v>
      </c>
      <c r="F11" s="16">
        <f>ROUND(IF(((E11-H11-I11)&gt;34106.75)*((E11-H11-I11)&lt;51160.08),(((E11-H11-I11)-34106.75)*0.15),+IF(((E11-H11-I11)&gt;51160.08)*((E11-H11-I11)&lt;71055.58),((((E11-H11-I11)-51160.08)*0.2)+2558),+IF((E11-H11-I11)&gt;71055.58,(((E11-H11-I11)-71055.58)*25%)+6537.17,0))),2)</f>
        <v>0</v>
      </c>
      <c r="G11" s="16">
        <v>25</v>
      </c>
      <c r="H11" s="16">
        <f>ROUND(IF((E11)&gt;(9855*20),((9855*20)*0.0287),(E11)*0.0287),2)</f>
        <v>430.5</v>
      </c>
      <c r="I11" s="16">
        <f>ROUND(IF((E11)&gt;(9855*10),((9855*10)*0.0304),(E11)*0.0304),2)</f>
        <v>456</v>
      </c>
      <c r="J11" s="16">
        <f>ROUND(IF((E11)&gt;(9855*10),((9855*10)*0.0709),(E11)*0.0709),2)</f>
        <v>1063.5</v>
      </c>
      <c r="K11" s="16">
        <f>ROUND(IF((E11)&gt;(9855*20),((9855*20)*0.071),(E11)*0.071),2)</f>
        <v>1065</v>
      </c>
      <c r="L11" s="37">
        <f>+ROUND(IF(E11&gt;(9855*4),((9855*4)*0.011),E11*0.011),2)</f>
        <v>165</v>
      </c>
      <c r="M11" s="17">
        <f>+E11-F11-G11-H11-I11</f>
        <v>14088.5</v>
      </c>
    </row>
    <row r="12" spans="1:13" ht="18.75" x14ac:dyDescent="0.3">
      <c r="A12" s="14">
        <v>3</v>
      </c>
      <c r="B12" s="15" t="s">
        <v>15</v>
      </c>
      <c r="C12" s="15" t="s">
        <v>16</v>
      </c>
      <c r="D12" s="30" t="s">
        <v>25</v>
      </c>
      <c r="E12" s="16">
        <v>50000</v>
      </c>
      <c r="F12" s="16">
        <f>ROUND(IF(((E12-H12-I12)&gt;34106.75)*((E12-H12-I12)&lt;51160.08),(((E12-H12-I12)-34106.75)*0.15),+IF(((E12-H12-I12)&gt;51160.08)*((E12-H12-I12)&lt;71055.58),((((E12-H12-I12)-51160.08)*0.2)+2558),+IF((E12-H12-I12)&gt;71055.58,(((E12-H12-I12)-71055.58)*25%)+6537.17,0))),2)</f>
        <v>1940.74</v>
      </c>
      <c r="G12" s="16">
        <v>25</v>
      </c>
      <c r="H12" s="16">
        <f>ROUND(IF((E12)&gt;(9855*20),((9855*20)*0.0287),(E12)*0.0287),2)</f>
        <v>1435</v>
      </c>
      <c r="I12" s="16">
        <f>ROUND(IF((E12)&gt;(9855*10),((9855*10)*0.0304),(E12)*0.0304),2)</f>
        <v>1520</v>
      </c>
      <c r="J12" s="16">
        <f>ROUND(IF((E12)&gt;(9855*10),((9855*10)*0.0709),(E12)*0.0709),2)</f>
        <v>3545</v>
      </c>
      <c r="K12" s="16">
        <f>ROUND(IF((E12)&gt;(9855*20),((9855*20)*0.071),(E12)*0.071),2)</f>
        <v>3550</v>
      </c>
      <c r="L12" s="37">
        <f>+ROUND(IF(E12&gt;(9855*4),((9855*4)*0.011),E12*0.011),2)</f>
        <v>433.62</v>
      </c>
      <c r="M12" s="17">
        <f>+E12-F12-G12-H12-I12</f>
        <v>45079.26</v>
      </c>
    </row>
    <row r="13" spans="1:13" ht="18.75" x14ac:dyDescent="0.3">
      <c r="A13" s="14">
        <v>4</v>
      </c>
      <c r="B13" s="15" t="s">
        <v>20</v>
      </c>
      <c r="C13" s="15" t="s">
        <v>23</v>
      </c>
      <c r="D13" s="30" t="s">
        <v>25</v>
      </c>
      <c r="E13" s="16">
        <v>50000</v>
      </c>
      <c r="F13" s="16">
        <f t="shared" ref="F13:F14" si="0">ROUND(IF(((E13-H13-I13)&gt;34106.75)*((E13-H13-I13)&lt;51160.08),(((E13-H13-I13)-34106.75)*0.15),+IF(((E13-H13-I13)&gt;51160.08)*((E13-H13-I13)&lt;71055.58),((((E13-H13-I13)-51160.08)*0.2)+2558),+IF((E13-H13-I13)&gt;71055.58,(((E13-H13-I13)-71055.58)*25%)+6537.17,0))),2)</f>
        <v>1940.74</v>
      </c>
      <c r="G13" s="16">
        <v>25</v>
      </c>
      <c r="H13" s="16">
        <f t="shared" ref="H13:H14" si="1">ROUND(IF((E13)&gt;(9855*20),((9855*20)*0.0287),(E13)*0.0287),2)</f>
        <v>1435</v>
      </c>
      <c r="I13" s="16">
        <f t="shared" ref="I13:I14" si="2">ROUND(IF((E13)&gt;(9855*10),((9855*10)*0.0304),(E13)*0.0304),2)</f>
        <v>1520</v>
      </c>
      <c r="J13" s="16">
        <f t="shared" ref="J13:J14" si="3">ROUND(IF((E13)&gt;(9855*10),((9855*10)*0.0709),(E13)*0.0709),2)</f>
        <v>3545</v>
      </c>
      <c r="K13" s="16">
        <f t="shared" ref="K13:K14" si="4">ROUND(IF((E13)&gt;(9855*20),((9855*20)*0.071),(E13)*0.071),2)</f>
        <v>3550</v>
      </c>
      <c r="L13" s="37">
        <f t="shared" ref="L13:L14" si="5">+ROUND(IF(E13&gt;(9855*4),((9855*4)*0.011),E13*0.011),2)</f>
        <v>433.62</v>
      </c>
      <c r="M13" s="17">
        <f>+E13-F13-G13-H13-I13</f>
        <v>45079.26</v>
      </c>
    </row>
    <row r="14" spans="1:13" ht="19.5" thickBot="1" x14ac:dyDescent="0.35">
      <c r="A14" s="18">
        <v>5</v>
      </c>
      <c r="B14" s="19" t="s">
        <v>21</v>
      </c>
      <c r="C14" s="19" t="s">
        <v>22</v>
      </c>
      <c r="D14" s="31" t="s">
        <v>25</v>
      </c>
      <c r="E14" s="20">
        <v>30000</v>
      </c>
      <c r="F14" s="20">
        <f t="shared" si="0"/>
        <v>0</v>
      </c>
      <c r="G14" s="20">
        <v>25</v>
      </c>
      <c r="H14" s="20">
        <f t="shared" si="1"/>
        <v>861</v>
      </c>
      <c r="I14" s="20">
        <f t="shared" si="2"/>
        <v>912</v>
      </c>
      <c r="J14" s="20">
        <f t="shared" si="3"/>
        <v>2127</v>
      </c>
      <c r="K14" s="20">
        <f t="shared" si="4"/>
        <v>2130</v>
      </c>
      <c r="L14" s="38">
        <f t="shared" si="5"/>
        <v>330</v>
      </c>
      <c r="M14" s="21">
        <f>+E14-F14-G14-H14-I14</f>
        <v>28202</v>
      </c>
    </row>
    <row r="15" spans="1:13" ht="19.5" thickBot="1" x14ac:dyDescent="0.35">
      <c r="A15" s="22"/>
      <c r="B15" s="22"/>
      <c r="C15" s="22"/>
      <c r="D15" s="32"/>
      <c r="E15" s="23">
        <f>SUM(E10:E14)</f>
        <v>295000</v>
      </c>
      <c r="F15" s="24">
        <f t="shared" ref="F15:M15" si="6">SUM(F10:F14)</f>
        <v>28329.530000000002</v>
      </c>
      <c r="G15" s="24">
        <f t="shared" si="6"/>
        <v>125</v>
      </c>
      <c r="H15" s="24">
        <f t="shared" si="6"/>
        <v>8466.5</v>
      </c>
      <c r="I15" s="24">
        <f t="shared" si="6"/>
        <v>7403.92</v>
      </c>
      <c r="J15" s="24">
        <f t="shared" si="6"/>
        <v>17267.7</v>
      </c>
      <c r="K15" s="24">
        <f t="shared" si="6"/>
        <v>20945</v>
      </c>
      <c r="L15" s="39">
        <f t="shared" si="6"/>
        <v>1795.8600000000001</v>
      </c>
      <c r="M15" s="25">
        <f t="shared" si="6"/>
        <v>250675.05000000002</v>
      </c>
    </row>
    <row r="16" spans="1:13" ht="23.25" x14ac:dyDescent="0.35">
      <c r="A16" s="26"/>
      <c r="B16" s="26"/>
      <c r="C16" s="26"/>
      <c r="D16" s="27"/>
      <c r="E16" s="26"/>
      <c r="F16" s="26"/>
      <c r="G16" s="26"/>
      <c r="H16" s="26"/>
      <c r="I16" s="26"/>
      <c r="J16" s="26"/>
      <c r="K16" s="26"/>
      <c r="L16" s="40"/>
      <c r="M16" s="26"/>
    </row>
  </sheetData>
  <mergeCells count="2">
    <mergeCell ref="A6:M6"/>
    <mergeCell ref="A7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Contratados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2017-12-04T15:19:30Z</dcterms:created>
  <dcterms:modified xsi:type="dcterms:W3CDTF">2017-12-04T15:31:35Z</dcterms:modified>
</cp:coreProperties>
</file>