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C-01\Desktop\"/>
    </mc:Choice>
  </mc:AlternateContent>
  <xr:revisionPtr revIDLastSave="0" documentId="10_ncr:8100000_{35854A06-2798-48E7-BACC-3F5F2A4F4819}" xr6:coauthVersionLast="33" xr6:coauthVersionMax="33" xr10:uidLastSave="{00000000-0000-0000-0000-000000000000}"/>
  <bookViews>
    <workbookView xWindow="0" yWindow="0" windowWidth="15345" windowHeight="4470" xr2:uid="{67AE33DB-722A-49F9-9B15-62468F47B434}"/>
  </bookViews>
  <sheets>
    <sheet name="Mayo Contratado 20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6" i="1" l="1"/>
  <c r="G26" i="1"/>
  <c r="E26" i="1"/>
  <c r="L25" i="1"/>
  <c r="K25" i="1"/>
  <c r="J25" i="1"/>
  <c r="I25" i="1"/>
  <c r="H25" i="1"/>
  <c r="F25" i="1"/>
  <c r="P25" i="1" s="1"/>
  <c r="L24" i="1"/>
  <c r="K24" i="1"/>
  <c r="J24" i="1"/>
  <c r="I24" i="1"/>
  <c r="H24" i="1"/>
  <c r="F24" i="1" s="1"/>
  <c r="P24" i="1" s="1"/>
  <c r="L23" i="1"/>
  <c r="K23" i="1"/>
  <c r="J23" i="1"/>
  <c r="I23" i="1"/>
  <c r="F23" i="1" s="1"/>
  <c r="P23" i="1" s="1"/>
  <c r="H23" i="1"/>
  <c r="L22" i="1"/>
  <c r="K22" i="1"/>
  <c r="J22" i="1"/>
  <c r="I22" i="1"/>
  <c r="H22" i="1"/>
  <c r="F22" i="1" s="1"/>
  <c r="P22" i="1" s="1"/>
  <c r="L21" i="1"/>
  <c r="K21" i="1"/>
  <c r="J21" i="1"/>
  <c r="I21" i="1"/>
  <c r="H21" i="1"/>
  <c r="F21" i="1"/>
  <c r="P21" i="1" s="1"/>
  <c r="L20" i="1"/>
  <c r="K20" i="1"/>
  <c r="J20" i="1"/>
  <c r="I20" i="1"/>
  <c r="H20" i="1"/>
  <c r="L19" i="1"/>
  <c r="K19" i="1"/>
  <c r="J19" i="1"/>
  <c r="I19" i="1"/>
  <c r="H19" i="1"/>
  <c r="L18" i="1"/>
  <c r="K18" i="1"/>
  <c r="J18" i="1"/>
  <c r="I18" i="1"/>
  <c r="H18" i="1"/>
  <c r="F18" i="1" s="1"/>
  <c r="P18" i="1" s="1"/>
  <c r="L17" i="1"/>
  <c r="K17" i="1"/>
  <c r="J17" i="1"/>
  <c r="I17" i="1"/>
  <c r="H17" i="1"/>
  <c r="F17" i="1" s="1"/>
  <c r="P17" i="1" s="1"/>
  <c r="L16" i="1"/>
  <c r="K16" i="1"/>
  <c r="J16" i="1"/>
  <c r="I16" i="1"/>
  <c r="H16" i="1"/>
  <c r="F16" i="1" s="1"/>
  <c r="P16" i="1" s="1"/>
  <c r="L15" i="1"/>
  <c r="K15" i="1"/>
  <c r="J15" i="1"/>
  <c r="I15" i="1"/>
  <c r="H15" i="1"/>
  <c r="L14" i="1"/>
  <c r="K14" i="1"/>
  <c r="J14" i="1"/>
  <c r="I14" i="1"/>
  <c r="H14" i="1"/>
  <c r="F14" i="1" s="1"/>
  <c r="P14" i="1" s="1"/>
  <c r="L13" i="1"/>
  <c r="K13" i="1"/>
  <c r="J13" i="1"/>
  <c r="I13" i="1"/>
  <c r="F13" i="1" s="1"/>
  <c r="P13" i="1" s="1"/>
  <c r="H13" i="1"/>
  <c r="N12" i="1"/>
  <c r="L12" i="1"/>
  <c r="K12" i="1"/>
  <c r="J12" i="1"/>
  <c r="I12" i="1"/>
  <c r="H12" i="1"/>
  <c r="F12" i="1" s="1"/>
  <c r="P12" i="1" s="1"/>
  <c r="N11" i="1"/>
  <c r="L11" i="1"/>
  <c r="K11" i="1"/>
  <c r="J11" i="1"/>
  <c r="I11" i="1"/>
  <c r="H11" i="1"/>
  <c r="F11" i="1"/>
  <c r="P11" i="1" s="1"/>
  <c r="L10" i="1"/>
  <c r="K10" i="1"/>
  <c r="J10" i="1"/>
  <c r="I10" i="1"/>
  <c r="I26" i="1" s="1"/>
  <c r="H10" i="1"/>
  <c r="J26" i="1" l="1"/>
  <c r="K26" i="1"/>
  <c r="N26" i="1"/>
  <c r="F15" i="1"/>
  <c r="P15" i="1" s="1"/>
  <c r="F10" i="1"/>
  <c r="P10" i="1" s="1"/>
  <c r="P26" i="1" s="1"/>
  <c r="L26" i="1"/>
  <c r="F19" i="1"/>
  <c r="P19" i="1" s="1"/>
  <c r="F20" i="1"/>
  <c r="P20" i="1" s="1"/>
  <c r="H26" i="1"/>
  <c r="F26" i="1" l="1"/>
</calcChain>
</file>

<file path=xl/sharedStrings.xml><?xml version="1.0" encoding="utf-8"?>
<sst xmlns="http://schemas.openxmlformats.org/spreadsheetml/2006/main" count="68" uniqueCount="51">
  <si>
    <t xml:space="preserve">NOMINA DE PAGO DEL PERSONAL CONTRATADO </t>
  </si>
  <si>
    <t>Mes: Mayo 2018</t>
  </si>
  <si>
    <t>En RD$</t>
  </si>
  <si>
    <t xml:space="preserve">No. </t>
  </si>
  <si>
    <t>BENEFICIARIO</t>
  </si>
  <si>
    <t>CARGO</t>
  </si>
  <si>
    <t>ESTATUS</t>
  </si>
  <si>
    <t>SUELDO MENSUAL</t>
  </si>
  <si>
    <t xml:space="preserve">ISR </t>
  </si>
  <si>
    <t>INAVI</t>
  </si>
  <si>
    <t>AFP EMPLEADO</t>
  </si>
  <si>
    <t>SFS EMPLEADO</t>
  </si>
  <si>
    <t>SFS EMPLEADOR</t>
  </si>
  <si>
    <t>AFP EMPLEADOR</t>
  </si>
  <si>
    <t>RIESGO LABORAL</t>
  </si>
  <si>
    <t xml:space="preserve">OTROS DESCUENTOS </t>
  </si>
  <si>
    <t xml:space="preserve">SEGURO MEDICO </t>
  </si>
  <si>
    <t>PDSS</t>
  </si>
  <si>
    <t>SUELDO NETO</t>
  </si>
  <si>
    <t>Pedro Luis Gagoc Clerigo</t>
  </si>
  <si>
    <t xml:space="preserve">Asesor </t>
  </si>
  <si>
    <t xml:space="preserve">Contratrado </t>
  </si>
  <si>
    <t>-</t>
  </si>
  <si>
    <t xml:space="preserve">karen Gissell Medina Hidalgo </t>
  </si>
  <si>
    <t xml:space="preserve">Analista Territorial </t>
  </si>
  <si>
    <t>Yovanny Portes Ramirez</t>
  </si>
  <si>
    <t>Conserje</t>
  </si>
  <si>
    <t>Gerkery José Soto Roque</t>
  </si>
  <si>
    <t xml:space="preserve">Analista de Infraestructura de Datos Espaciales </t>
  </si>
  <si>
    <t xml:space="preserve">Rafael Ubaldo Requeña Collado </t>
  </si>
  <si>
    <t xml:space="preserve">Chofer </t>
  </si>
  <si>
    <t>Luis Manuel Beato Valdez</t>
  </si>
  <si>
    <t xml:space="preserve">Auxiliar de Mantenimiento </t>
  </si>
  <si>
    <t xml:space="preserve">Deidysel Brito Reynoso </t>
  </si>
  <si>
    <t>Soporte Administrativo</t>
  </si>
  <si>
    <t xml:space="preserve">Silvia Australia Diaz Peralta </t>
  </si>
  <si>
    <t xml:space="preserve">Raquel Altagracia Bernard Araujo </t>
  </si>
  <si>
    <t xml:space="preserve">Analista de Desarrollo Organizacional </t>
  </si>
  <si>
    <t xml:space="preserve">Estefania La Paz Rodriguez </t>
  </si>
  <si>
    <t xml:space="preserve">Responsable de Acceso a la Información Pública </t>
  </si>
  <si>
    <t>Marcos Villaman Liriano</t>
  </si>
  <si>
    <t xml:space="preserve">Analista de Cooperación Internacional </t>
  </si>
  <si>
    <t xml:space="preserve">Lissette Naomi Rodriguez Medina </t>
  </si>
  <si>
    <t xml:space="preserve">Analista Ambiental </t>
  </si>
  <si>
    <t xml:space="preserve">Dominic Feliz </t>
  </si>
  <si>
    <t xml:space="preserve">Encargado de Produccion Cartografica </t>
  </si>
  <si>
    <t xml:space="preserve">Maria Gisela Altagracia De Aza Concepcion </t>
  </si>
  <si>
    <t xml:space="preserve">Analista  Ordenamiento Territorial </t>
  </si>
  <si>
    <t xml:space="preserve">Juan Rafael Rijo Peguero </t>
  </si>
  <si>
    <t xml:space="preserve">Analista Cartografia </t>
  </si>
  <si>
    <t xml:space="preserve">Julio Cesar Reyes Breton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</si>
</sst>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3" fillId="0" borderId="0" xfId="0" applyFont="1" applyFill="1" applyAlignment="1"/>
    <xf numFmtId="0" fontId="4" fillId="0" borderId="0" xfId="0" applyFont="1" applyFill="1" applyAlignment="1"/>
    <xf numFmtId="17" fontId="4" fillId="0" borderId="0" xfId="0" applyNumberFormat="1" applyFont="1" applyFill="1" applyAlignment="1"/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 vertical="center"/>
    </xf>
    <xf numFmtId="164" fontId="6" fillId="0" borderId="7" xfId="1" applyFont="1" applyFill="1" applyBorder="1" applyAlignment="1"/>
    <xf numFmtId="164" fontId="6" fillId="0" borderId="7" xfId="1" applyFont="1" applyFill="1" applyBorder="1" applyAlignment="1">
      <alignment vertical="center"/>
    </xf>
    <xf numFmtId="4" fontId="7" fillId="0" borderId="7" xfId="0" applyNumberFormat="1" applyFont="1" applyBorder="1" applyAlignment="1">
      <alignment vertical="center"/>
    </xf>
    <xf numFmtId="0" fontId="6" fillId="0" borderId="7" xfId="0" applyFont="1" applyFill="1" applyBorder="1" applyAlignment="1">
      <alignment horizontal="center" vertical="center" wrapText="1"/>
    </xf>
    <xf numFmtId="164" fontId="6" fillId="0" borderId="8" xfId="1" applyFont="1" applyFill="1" applyBorder="1" applyAlignment="1"/>
    <xf numFmtId="0" fontId="6" fillId="0" borderId="9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vertical="center"/>
    </xf>
    <xf numFmtId="164" fontId="6" fillId="0" borderId="7" xfId="1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wrapText="1"/>
    </xf>
    <xf numFmtId="0" fontId="6" fillId="3" borderId="7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left" vertical="center"/>
    </xf>
    <xf numFmtId="0" fontId="6" fillId="3" borderId="13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 vertical="center"/>
    </xf>
    <xf numFmtId="164" fontId="6" fillId="0" borderId="13" xfId="1" applyFont="1" applyFill="1" applyBorder="1" applyAlignment="1">
      <alignment vertical="center"/>
    </xf>
    <xf numFmtId="164" fontId="6" fillId="0" borderId="13" xfId="1" applyFont="1" applyFill="1" applyBorder="1" applyAlignment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 vertical="center"/>
    </xf>
    <xf numFmtId="164" fontId="5" fillId="2" borderId="14" xfId="0" applyNumberFormat="1" applyFont="1" applyFill="1" applyBorder="1" applyAlignment="1"/>
    <xf numFmtId="164" fontId="5" fillId="2" borderId="15" xfId="0" applyNumberFormat="1" applyFont="1" applyFill="1" applyBorder="1" applyAlignment="1"/>
    <xf numFmtId="164" fontId="5" fillId="2" borderId="16" xfId="0" applyNumberFormat="1" applyFont="1" applyFill="1" applyBorder="1" applyAlignment="1"/>
    <xf numFmtId="0" fontId="6" fillId="0" borderId="0" xfId="0" applyFont="1" applyFill="1"/>
    <xf numFmtId="0" fontId="6" fillId="0" borderId="0" xfId="0" applyFont="1" applyFill="1" applyAlignment="1">
      <alignment horizontal="center" vertical="center"/>
    </xf>
    <xf numFmtId="0" fontId="6" fillId="3" borderId="7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/>
    </xf>
    <xf numFmtId="17" fontId="5" fillId="0" borderId="0" xfId="0" applyNumberFormat="1" applyFont="1" applyFill="1" applyBorder="1" applyAlignment="1">
      <alignment horizontal="center"/>
    </xf>
    <xf numFmtId="17" fontId="4" fillId="0" borderId="0" xfId="0" applyNumberFormat="1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457200</xdr:colOff>
      <xdr:row>0</xdr:row>
      <xdr:rowOff>133350</xdr:rowOff>
    </xdr:from>
    <xdr:to>
      <xdr:col>8</xdr:col>
      <xdr:colOff>30931</xdr:colOff>
      <xdr:row>4</xdr:row>
      <xdr:rowOff>57150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711B415F-62F8-4753-9214-1DFBCD10558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34550" y="133350"/>
          <a:ext cx="2250256" cy="723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CABBF-CE1F-4947-8E13-B898A4363AC5}">
  <dimension ref="A1:P27"/>
  <sheetViews>
    <sheetView tabSelected="1" topLeftCell="A7" workbookViewId="0">
      <selection activeCell="B23" sqref="B23"/>
    </sheetView>
  </sheetViews>
  <sheetFormatPr baseColWidth="10" defaultRowHeight="15" x14ac:dyDescent="0.25"/>
  <cols>
    <col min="2" max="2" width="42" customWidth="1"/>
    <col min="3" max="3" width="46.28515625" customWidth="1"/>
    <col min="4" max="4" width="13.28515625" customWidth="1"/>
    <col min="5" max="5" width="18.5703125" customWidth="1"/>
    <col min="8" max="8" width="17.28515625" customWidth="1"/>
    <col min="9" max="9" width="17.85546875" customWidth="1"/>
    <col min="10" max="10" width="20.85546875" customWidth="1"/>
    <col min="11" max="11" width="17.28515625" customWidth="1"/>
    <col min="12" max="12" width="19.7109375" customWidth="1"/>
    <col min="13" max="13" width="22" customWidth="1"/>
    <col min="14" max="14" width="18.140625" customWidth="1"/>
    <col min="16" max="16" width="15.140625" customWidth="1"/>
  </cols>
  <sheetData>
    <row r="1" spans="1:16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.75" x14ac:dyDescent="0.25">
      <c r="A3" s="2"/>
      <c r="B3" s="2"/>
      <c r="C3" s="2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.7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.75" x14ac:dyDescent="0.25">
      <c r="A5" s="3"/>
      <c r="B5" s="3"/>
      <c r="C5" s="4"/>
      <c r="D5" s="4"/>
      <c r="E5" s="4"/>
      <c r="F5" s="5"/>
      <c r="G5" s="4"/>
      <c r="H5" s="4"/>
      <c r="I5" s="4"/>
      <c r="J5" s="4"/>
      <c r="K5" s="3"/>
      <c r="L5" s="3"/>
      <c r="M5" s="3"/>
      <c r="N5" s="3"/>
      <c r="O5" s="3"/>
      <c r="P5" s="3"/>
    </row>
    <row r="6" spans="1:16" ht="15.75" x14ac:dyDescent="0.25">
      <c r="A6" s="45" t="s">
        <v>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6" ht="15.75" x14ac:dyDescent="0.25">
      <c r="A7" s="46" t="s">
        <v>1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</row>
    <row r="8" spans="1:16" ht="16.5" thickBot="1" x14ac:dyDescent="0.3">
      <c r="A8" s="47" t="s">
        <v>2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</row>
    <row r="9" spans="1:16" ht="16.5" thickBot="1" x14ac:dyDescent="0.3">
      <c r="A9" s="6" t="s">
        <v>3</v>
      </c>
      <c r="B9" s="7" t="s">
        <v>4</v>
      </c>
      <c r="C9" s="7" t="s">
        <v>5</v>
      </c>
      <c r="D9" s="8" t="s">
        <v>6</v>
      </c>
      <c r="E9" s="6" t="s">
        <v>7</v>
      </c>
      <c r="F9" s="7" t="s">
        <v>8</v>
      </c>
      <c r="G9" s="7" t="s">
        <v>9</v>
      </c>
      <c r="H9" s="7" t="s">
        <v>10</v>
      </c>
      <c r="I9" s="7" t="s">
        <v>11</v>
      </c>
      <c r="J9" s="7" t="s">
        <v>12</v>
      </c>
      <c r="K9" s="7" t="s">
        <v>13</v>
      </c>
      <c r="L9" s="7" t="s">
        <v>14</v>
      </c>
      <c r="M9" s="7" t="s">
        <v>15</v>
      </c>
      <c r="N9" s="9" t="s">
        <v>16</v>
      </c>
      <c r="O9" s="10" t="s">
        <v>17</v>
      </c>
      <c r="P9" s="11" t="s">
        <v>18</v>
      </c>
    </row>
    <row r="10" spans="1:16" ht="15.75" x14ac:dyDescent="0.25">
      <c r="A10" s="12">
        <v>1</v>
      </c>
      <c r="B10" s="13" t="s">
        <v>19</v>
      </c>
      <c r="C10" s="13" t="s">
        <v>20</v>
      </c>
      <c r="D10" s="14" t="s">
        <v>21</v>
      </c>
      <c r="E10" s="15">
        <v>110000</v>
      </c>
      <c r="F10" s="15">
        <f>ROUND(IF(((E10-H10-I10)&gt;34685.01)*((E10-H10-I10)&lt;52027.43),(((E10-H10-I10)-34685.01)*0.15),+IF(((E10-H10-I10)&gt;52027.43)*((E10-H10-I10)&lt;72260.26),((((E10-H10-I10)-52027.43)*0.2)+2601.33),+IF((E10-H10-I10)&gt;72260.26,(((E10-H10-I10)-72260.26)*25%)+6648,0))),2)</f>
        <v>14457.69</v>
      </c>
      <c r="G10" s="16">
        <v>25</v>
      </c>
      <c r="H10" s="15">
        <f>ROUND(IF((E10)&gt;(11826*20),((11826*20)*0.0287),(E10)*0.0287),2)</f>
        <v>3157</v>
      </c>
      <c r="I10" s="15">
        <f>ROUND(IF((E10)&gt;(11826*10),((11826*10)*0.0304),(E10)*0.0304),2)</f>
        <v>3344</v>
      </c>
      <c r="J10" s="15">
        <f t="shared" ref="J10:J19" si="0">ROUND(IF((E10)&gt;(11826*10),((11826*10)*0.0709),(E10)*0.0709),2)</f>
        <v>7799</v>
      </c>
      <c r="K10" s="15">
        <f t="shared" ref="K10:K19" si="1">ROUND(IF((E10)&gt;(11826*20),((11826*20)*0.071),(E10)*0.071),2)</f>
        <v>7810</v>
      </c>
      <c r="L10" s="15">
        <f t="shared" ref="L10:L19" si="2">+ROUND(IF(E10&gt;(11826*4),((11826*4)*0.0115),E10*0.0115),2)</f>
        <v>544</v>
      </c>
      <c r="M10" s="15"/>
      <c r="N10" s="17">
        <v>4023.2</v>
      </c>
      <c r="O10" s="18" t="s">
        <v>22</v>
      </c>
      <c r="P10" s="19">
        <f t="shared" ref="P10:P16" si="3">+E10-F10-M10-G10-H10-I10-N10</f>
        <v>84993.11</v>
      </c>
    </row>
    <row r="11" spans="1:16" ht="15.75" x14ac:dyDescent="0.25">
      <c r="A11" s="20">
        <v>2</v>
      </c>
      <c r="B11" s="21" t="s">
        <v>23</v>
      </c>
      <c r="C11" s="21" t="s">
        <v>24</v>
      </c>
      <c r="D11" s="22" t="s">
        <v>21</v>
      </c>
      <c r="E11" s="16">
        <v>50000</v>
      </c>
      <c r="F11" s="15">
        <f t="shared" ref="F11:F25" si="4">ROUND(IF(((E11-H11-I11)&gt;34685.01)*((E11-H11-I11)&lt;52027.43),(((E11-H11-I11)-34685.01)*0.15),+IF(((E11-H11-I11)&gt;52027.43)*((E11-H11-I11)&lt;72260.26),((((E11-H11-I11)-52027.43)*0.2)+2601.33),+IF((E11-H11-I11)&gt;72260.26,(((E11-H11-I11)-72260.26)*25%)+6648,0))),2)</f>
        <v>1854</v>
      </c>
      <c r="G11" s="16">
        <v>25</v>
      </c>
      <c r="H11" s="15">
        <f t="shared" ref="H11:H19" si="5">ROUND(IF((E11)&gt;(11826*20),((11826*20)*0.0287),(E11)*0.0287),2)</f>
        <v>1435</v>
      </c>
      <c r="I11" s="15">
        <f t="shared" ref="I11:I19" si="6">ROUND(IF((E11)&gt;(11826*10),((11826*10)*0.0304),(E11)*0.0304),2)</f>
        <v>1520</v>
      </c>
      <c r="J11" s="15">
        <f t="shared" si="0"/>
        <v>3545</v>
      </c>
      <c r="K11" s="15">
        <f t="shared" si="1"/>
        <v>3550</v>
      </c>
      <c r="L11" s="15">
        <f t="shared" si="2"/>
        <v>544</v>
      </c>
      <c r="M11" s="15"/>
      <c r="N11" s="16">
        <f>-O31</f>
        <v>0</v>
      </c>
      <c r="O11" s="23"/>
      <c r="P11" s="19">
        <f t="shared" si="3"/>
        <v>45166</v>
      </c>
    </row>
    <row r="12" spans="1:16" ht="15.75" x14ac:dyDescent="0.25">
      <c r="A12" s="20">
        <v>3</v>
      </c>
      <c r="B12" s="21" t="s">
        <v>25</v>
      </c>
      <c r="C12" s="21" t="s">
        <v>26</v>
      </c>
      <c r="D12" s="22" t="s">
        <v>21</v>
      </c>
      <c r="E12" s="15">
        <v>15000</v>
      </c>
      <c r="F12" s="15">
        <f t="shared" si="4"/>
        <v>0</v>
      </c>
      <c r="G12" s="16">
        <v>25</v>
      </c>
      <c r="H12" s="15">
        <f t="shared" si="5"/>
        <v>430.5</v>
      </c>
      <c r="I12" s="15">
        <f t="shared" si="6"/>
        <v>456</v>
      </c>
      <c r="J12" s="15">
        <f t="shared" si="0"/>
        <v>1063.5</v>
      </c>
      <c r="K12" s="15">
        <f t="shared" si="1"/>
        <v>1065</v>
      </c>
      <c r="L12" s="15">
        <f t="shared" si="2"/>
        <v>172.5</v>
      </c>
      <c r="M12" s="15"/>
      <c r="N12" s="24">
        <f>-P31</f>
        <v>0</v>
      </c>
      <c r="O12" s="16"/>
      <c r="P12" s="19">
        <f t="shared" si="3"/>
        <v>14088.5</v>
      </c>
    </row>
    <row r="13" spans="1:16" ht="15.75" x14ac:dyDescent="0.25">
      <c r="A13" s="20">
        <v>4</v>
      </c>
      <c r="B13" s="21" t="s">
        <v>27</v>
      </c>
      <c r="C13" s="22" t="s">
        <v>28</v>
      </c>
      <c r="D13" s="22" t="s">
        <v>21</v>
      </c>
      <c r="E13" s="16">
        <v>50000</v>
      </c>
      <c r="F13" s="15">
        <f t="shared" si="4"/>
        <v>1854</v>
      </c>
      <c r="G13" s="16">
        <v>25</v>
      </c>
      <c r="H13" s="15">
        <f t="shared" si="5"/>
        <v>1435</v>
      </c>
      <c r="I13" s="15">
        <f t="shared" si="6"/>
        <v>1520</v>
      </c>
      <c r="J13" s="15">
        <f t="shared" si="0"/>
        <v>3545</v>
      </c>
      <c r="K13" s="15">
        <f t="shared" si="1"/>
        <v>3550</v>
      </c>
      <c r="L13" s="16">
        <f t="shared" si="2"/>
        <v>544</v>
      </c>
      <c r="M13" s="16"/>
      <c r="N13" s="16"/>
      <c r="O13" s="23"/>
      <c r="P13" s="19">
        <f t="shared" si="3"/>
        <v>45166</v>
      </c>
    </row>
    <row r="14" spans="1:16" ht="15.75" x14ac:dyDescent="0.25">
      <c r="A14" s="20">
        <v>5</v>
      </c>
      <c r="B14" s="21" t="s">
        <v>29</v>
      </c>
      <c r="C14" s="21" t="s">
        <v>30</v>
      </c>
      <c r="D14" s="22" t="s">
        <v>21</v>
      </c>
      <c r="E14" s="16">
        <v>20000</v>
      </c>
      <c r="F14" s="15">
        <f t="shared" si="4"/>
        <v>0</v>
      </c>
      <c r="G14" s="16">
        <v>25</v>
      </c>
      <c r="H14" s="15">
        <f t="shared" si="5"/>
        <v>574</v>
      </c>
      <c r="I14" s="15">
        <f t="shared" si="6"/>
        <v>608</v>
      </c>
      <c r="J14" s="15">
        <f t="shared" si="0"/>
        <v>1418</v>
      </c>
      <c r="K14" s="15">
        <f t="shared" si="1"/>
        <v>1420</v>
      </c>
      <c r="L14" s="16">
        <f t="shared" si="2"/>
        <v>230</v>
      </c>
      <c r="M14" s="16"/>
      <c r="N14" s="16"/>
      <c r="O14" s="16"/>
      <c r="P14" s="19">
        <f t="shared" si="3"/>
        <v>18793</v>
      </c>
    </row>
    <row r="15" spans="1:16" ht="15.75" x14ac:dyDescent="0.25">
      <c r="A15" s="20">
        <v>6</v>
      </c>
      <c r="B15" s="21" t="s">
        <v>31</v>
      </c>
      <c r="C15" s="21" t="s">
        <v>32</v>
      </c>
      <c r="D15" s="22" t="s">
        <v>21</v>
      </c>
      <c r="E15" s="16">
        <v>20000</v>
      </c>
      <c r="F15" s="15">
        <f t="shared" si="4"/>
        <v>0</v>
      </c>
      <c r="G15" s="16">
        <v>25</v>
      </c>
      <c r="H15" s="15">
        <f t="shared" si="5"/>
        <v>574</v>
      </c>
      <c r="I15" s="15">
        <f t="shared" si="6"/>
        <v>608</v>
      </c>
      <c r="J15" s="15">
        <f t="shared" si="0"/>
        <v>1418</v>
      </c>
      <c r="K15" s="15">
        <f t="shared" si="1"/>
        <v>1420</v>
      </c>
      <c r="L15" s="16">
        <f t="shared" si="2"/>
        <v>230</v>
      </c>
      <c r="M15" s="16"/>
      <c r="N15" s="16"/>
      <c r="O15" s="16"/>
      <c r="P15" s="19">
        <f t="shared" si="3"/>
        <v>18793</v>
      </c>
    </row>
    <row r="16" spans="1:16" ht="15.75" x14ac:dyDescent="0.25">
      <c r="A16" s="20">
        <v>7</v>
      </c>
      <c r="B16" s="21" t="s">
        <v>33</v>
      </c>
      <c r="C16" s="22" t="s">
        <v>34</v>
      </c>
      <c r="D16" s="22" t="s">
        <v>21</v>
      </c>
      <c r="E16" s="16">
        <v>30000</v>
      </c>
      <c r="F16" s="15">
        <f t="shared" si="4"/>
        <v>0</v>
      </c>
      <c r="G16" s="16">
        <v>25</v>
      </c>
      <c r="H16" s="15">
        <f t="shared" si="5"/>
        <v>861</v>
      </c>
      <c r="I16" s="15">
        <f t="shared" si="6"/>
        <v>912</v>
      </c>
      <c r="J16" s="15">
        <f t="shared" si="0"/>
        <v>2127</v>
      </c>
      <c r="K16" s="15">
        <f t="shared" si="1"/>
        <v>2130</v>
      </c>
      <c r="L16" s="16">
        <f t="shared" si="2"/>
        <v>345</v>
      </c>
      <c r="M16" s="16"/>
      <c r="N16" s="16"/>
      <c r="O16" s="16"/>
      <c r="P16" s="19">
        <f t="shared" si="3"/>
        <v>28202</v>
      </c>
    </row>
    <row r="17" spans="1:16" ht="15.75" x14ac:dyDescent="0.25">
      <c r="A17" s="20">
        <v>8</v>
      </c>
      <c r="B17" s="21" t="s">
        <v>35</v>
      </c>
      <c r="C17" s="22" t="s">
        <v>34</v>
      </c>
      <c r="D17" s="22" t="s">
        <v>21</v>
      </c>
      <c r="E17" s="16">
        <v>30000</v>
      </c>
      <c r="F17" s="15">
        <f t="shared" si="4"/>
        <v>0</v>
      </c>
      <c r="G17" s="16">
        <v>25</v>
      </c>
      <c r="H17" s="15">
        <f t="shared" si="5"/>
        <v>861</v>
      </c>
      <c r="I17" s="15">
        <f t="shared" si="6"/>
        <v>912</v>
      </c>
      <c r="J17" s="15">
        <f t="shared" si="0"/>
        <v>2127</v>
      </c>
      <c r="K17" s="15">
        <f t="shared" si="1"/>
        <v>2130</v>
      </c>
      <c r="L17" s="16">
        <f t="shared" si="2"/>
        <v>345</v>
      </c>
      <c r="M17" s="16">
        <v>3834</v>
      </c>
      <c r="N17" s="16"/>
      <c r="O17" s="16"/>
      <c r="P17" s="19">
        <f>+E17-F17-M17-G17-H17-I17-N17</f>
        <v>24368</v>
      </c>
    </row>
    <row r="18" spans="1:16" ht="15.75" x14ac:dyDescent="0.25">
      <c r="A18" s="20">
        <v>9</v>
      </c>
      <c r="B18" s="22" t="s">
        <v>36</v>
      </c>
      <c r="C18" s="21" t="s">
        <v>37</v>
      </c>
      <c r="D18" s="22" t="s">
        <v>21</v>
      </c>
      <c r="E18" s="16">
        <v>50000</v>
      </c>
      <c r="F18" s="15">
        <f t="shared" si="4"/>
        <v>1854</v>
      </c>
      <c r="G18" s="16">
        <v>25</v>
      </c>
      <c r="H18" s="15">
        <f t="shared" si="5"/>
        <v>1435</v>
      </c>
      <c r="I18" s="15">
        <f t="shared" si="6"/>
        <v>1520</v>
      </c>
      <c r="J18" s="15">
        <f t="shared" si="0"/>
        <v>3545</v>
      </c>
      <c r="K18" s="15">
        <f t="shared" si="1"/>
        <v>3550</v>
      </c>
      <c r="L18" s="16">
        <f t="shared" si="2"/>
        <v>544</v>
      </c>
      <c r="M18" s="16"/>
      <c r="N18" s="16"/>
      <c r="O18" s="16"/>
      <c r="P18" s="19">
        <f t="shared" ref="P18:P25" si="7">+E18-F18-M18-G18-H18-I18-N18</f>
        <v>45166</v>
      </c>
    </row>
    <row r="19" spans="1:16" ht="17.25" customHeight="1" x14ac:dyDescent="0.25">
      <c r="A19" s="20">
        <v>10</v>
      </c>
      <c r="B19" s="21" t="s">
        <v>38</v>
      </c>
      <c r="C19" s="25" t="s">
        <v>39</v>
      </c>
      <c r="D19" s="22" t="s">
        <v>21</v>
      </c>
      <c r="E19" s="16">
        <v>45000</v>
      </c>
      <c r="F19" s="15">
        <f t="shared" si="4"/>
        <v>1148.32</v>
      </c>
      <c r="G19" s="16">
        <v>25</v>
      </c>
      <c r="H19" s="15">
        <f t="shared" si="5"/>
        <v>1291.5</v>
      </c>
      <c r="I19" s="15">
        <f t="shared" si="6"/>
        <v>1368</v>
      </c>
      <c r="J19" s="15">
        <f t="shared" si="0"/>
        <v>3190.5</v>
      </c>
      <c r="K19" s="15">
        <f t="shared" si="1"/>
        <v>3195</v>
      </c>
      <c r="L19" s="16">
        <f t="shared" si="2"/>
        <v>517.5</v>
      </c>
      <c r="M19" s="16"/>
      <c r="N19" s="16"/>
      <c r="O19" s="16"/>
      <c r="P19" s="19">
        <f t="shared" si="7"/>
        <v>41167.18</v>
      </c>
    </row>
    <row r="20" spans="1:16" ht="15.75" customHeight="1" x14ac:dyDescent="0.25">
      <c r="A20" s="26">
        <v>11</v>
      </c>
      <c r="B20" s="27" t="s">
        <v>40</v>
      </c>
      <c r="C20" s="28" t="s">
        <v>41</v>
      </c>
      <c r="D20" s="27" t="s">
        <v>21</v>
      </c>
      <c r="E20" s="16">
        <v>50000</v>
      </c>
      <c r="F20" s="15">
        <f t="shared" si="4"/>
        <v>1854</v>
      </c>
      <c r="G20" s="16">
        <v>25</v>
      </c>
      <c r="H20" s="15">
        <f>ROUND(IF((E20)&gt;(11826*20),((11826*20)*0.0287),(E20)*0.0287),2)</f>
        <v>1435</v>
      </c>
      <c r="I20" s="15">
        <f>ROUND(IF((E20)&gt;(11826*10),((11826*10)*0.0304),(E20)*0.0304),2)</f>
        <v>1520</v>
      </c>
      <c r="J20" s="15">
        <f>ROUND(IF((E20)&gt;(11826*10),((11826*10)*0.0709),(E20)*0.0709),2)</f>
        <v>3545</v>
      </c>
      <c r="K20" s="15">
        <f>ROUND(IF((E20)&gt;(11826*20),((11826*20)*0.071),(E20)*0.071),2)</f>
        <v>3550</v>
      </c>
      <c r="L20" s="16">
        <f>+ROUND(IF(E20&gt;(11826*4),((11826*4)*0.0115),E20*0.0115),2)</f>
        <v>544</v>
      </c>
      <c r="M20" s="16"/>
      <c r="N20" s="16"/>
      <c r="O20" s="16"/>
      <c r="P20" s="19">
        <f t="shared" si="7"/>
        <v>45166</v>
      </c>
    </row>
    <row r="21" spans="1:16" ht="12.75" customHeight="1" x14ac:dyDescent="0.25">
      <c r="A21" s="26">
        <v>12</v>
      </c>
      <c r="B21" s="29" t="s">
        <v>42</v>
      </c>
      <c r="C21" s="30" t="s">
        <v>43</v>
      </c>
      <c r="D21" s="27" t="s">
        <v>21</v>
      </c>
      <c r="E21" s="16">
        <v>50000</v>
      </c>
      <c r="F21" s="15">
        <f t="shared" si="4"/>
        <v>1854</v>
      </c>
      <c r="G21" s="16">
        <v>25</v>
      </c>
      <c r="H21" s="15">
        <f t="shared" ref="H21:H25" si="8">ROUND(IF((E21)&gt;(11826*20),((11826*20)*0.0287),(E21)*0.0287),2)</f>
        <v>1435</v>
      </c>
      <c r="I21" s="15">
        <f t="shared" ref="I21:I25" si="9">ROUND(IF((E21)&gt;(11826*10),((11826*10)*0.0304),(E21)*0.0304),2)</f>
        <v>1520</v>
      </c>
      <c r="J21" s="15">
        <f t="shared" ref="J21:J25" si="10">ROUND(IF((E21)&gt;(11826*10),((11826*10)*0.0709),(E21)*0.0709),2)</f>
        <v>3545</v>
      </c>
      <c r="K21" s="15">
        <f t="shared" ref="K21:K25" si="11">ROUND(IF((E21)&gt;(11826*20),((11826*20)*0.071),(E21)*0.071),2)</f>
        <v>3550</v>
      </c>
      <c r="L21" s="16">
        <f t="shared" ref="L21:L25" si="12">+ROUND(IF(E21&gt;(11826*4),((11826*4)*0.0115),E21*0.0115),2)</f>
        <v>544</v>
      </c>
      <c r="M21" s="16"/>
      <c r="N21" s="16"/>
      <c r="O21" s="16"/>
      <c r="P21" s="19">
        <f t="shared" si="7"/>
        <v>45166</v>
      </c>
    </row>
    <row r="22" spans="1:16" ht="13.5" customHeight="1" x14ac:dyDescent="0.25">
      <c r="A22" s="26">
        <v>13</v>
      </c>
      <c r="B22" s="29" t="s">
        <v>44</v>
      </c>
      <c r="C22" s="30" t="s">
        <v>45</v>
      </c>
      <c r="D22" s="27" t="s">
        <v>21</v>
      </c>
      <c r="E22" s="16">
        <v>80000</v>
      </c>
      <c r="F22" s="15">
        <f t="shared" si="4"/>
        <v>7400.94</v>
      </c>
      <c r="G22" s="16">
        <v>25</v>
      </c>
      <c r="H22" s="15">
        <f t="shared" si="8"/>
        <v>2296</v>
      </c>
      <c r="I22" s="15">
        <f t="shared" si="9"/>
        <v>2432</v>
      </c>
      <c r="J22" s="15">
        <f t="shared" si="10"/>
        <v>5672</v>
      </c>
      <c r="K22" s="15">
        <f t="shared" si="11"/>
        <v>5680</v>
      </c>
      <c r="L22" s="16">
        <f t="shared" si="12"/>
        <v>544</v>
      </c>
      <c r="M22" s="16"/>
      <c r="N22" s="16"/>
      <c r="O22" s="16"/>
      <c r="P22" s="19">
        <f t="shared" si="7"/>
        <v>67846.06</v>
      </c>
    </row>
    <row r="23" spans="1:16" ht="15.75" x14ac:dyDescent="0.25">
      <c r="A23" s="26">
        <v>14</v>
      </c>
      <c r="B23" s="29" t="s">
        <v>46</v>
      </c>
      <c r="C23" s="44" t="s">
        <v>47</v>
      </c>
      <c r="D23" s="27" t="s">
        <v>21</v>
      </c>
      <c r="E23" s="16">
        <v>50000</v>
      </c>
      <c r="F23" s="15">
        <f t="shared" si="4"/>
        <v>1854</v>
      </c>
      <c r="G23" s="16">
        <v>25</v>
      </c>
      <c r="H23" s="15">
        <f t="shared" si="8"/>
        <v>1435</v>
      </c>
      <c r="I23" s="15">
        <f t="shared" si="9"/>
        <v>1520</v>
      </c>
      <c r="J23" s="15">
        <f t="shared" si="10"/>
        <v>3545</v>
      </c>
      <c r="K23" s="15">
        <f t="shared" si="11"/>
        <v>3550</v>
      </c>
      <c r="L23" s="16">
        <f t="shared" si="12"/>
        <v>544</v>
      </c>
      <c r="M23" s="16"/>
      <c r="N23" s="16"/>
      <c r="O23" s="16"/>
      <c r="P23" s="19">
        <f t="shared" si="7"/>
        <v>45166</v>
      </c>
    </row>
    <row r="24" spans="1:16" ht="16.5" customHeight="1" x14ac:dyDescent="0.25">
      <c r="A24" s="26">
        <v>15</v>
      </c>
      <c r="B24" s="29" t="s">
        <v>48</v>
      </c>
      <c r="C24" s="30" t="s">
        <v>49</v>
      </c>
      <c r="D24" s="27" t="s">
        <v>21</v>
      </c>
      <c r="E24" s="16">
        <v>50000</v>
      </c>
      <c r="F24" s="15">
        <f t="shared" si="4"/>
        <v>1854</v>
      </c>
      <c r="G24" s="16">
        <v>25</v>
      </c>
      <c r="H24" s="15">
        <f t="shared" si="8"/>
        <v>1435</v>
      </c>
      <c r="I24" s="15">
        <f t="shared" si="9"/>
        <v>1520</v>
      </c>
      <c r="J24" s="15">
        <f t="shared" si="10"/>
        <v>3545</v>
      </c>
      <c r="K24" s="15">
        <f t="shared" si="11"/>
        <v>3550</v>
      </c>
      <c r="L24" s="16">
        <f t="shared" si="12"/>
        <v>544</v>
      </c>
      <c r="M24" s="16"/>
      <c r="N24" s="16"/>
      <c r="O24" s="16"/>
      <c r="P24" s="19">
        <f t="shared" si="7"/>
        <v>45166</v>
      </c>
    </row>
    <row r="25" spans="1:16" ht="20.25" customHeight="1" thickBot="1" x14ac:dyDescent="0.3">
      <c r="A25" s="31">
        <v>16</v>
      </c>
      <c r="B25" s="32" t="s">
        <v>50</v>
      </c>
      <c r="C25" s="33" t="s">
        <v>49</v>
      </c>
      <c r="D25" s="34" t="s">
        <v>21</v>
      </c>
      <c r="E25" s="35">
        <v>50000</v>
      </c>
      <c r="F25" s="15">
        <f t="shared" si="4"/>
        <v>1854</v>
      </c>
      <c r="G25" s="35">
        <v>25</v>
      </c>
      <c r="H25" s="36">
        <f t="shared" si="8"/>
        <v>1435</v>
      </c>
      <c r="I25" s="36">
        <f t="shared" si="9"/>
        <v>1520</v>
      </c>
      <c r="J25" s="36">
        <f t="shared" si="10"/>
        <v>3545</v>
      </c>
      <c r="K25" s="36">
        <f t="shared" si="11"/>
        <v>3550</v>
      </c>
      <c r="L25" s="35">
        <f t="shared" si="12"/>
        <v>544</v>
      </c>
      <c r="M25" s="35"/>
      <c r="N25" s="35"/>
      <c r="O25" s="35"/>
      <c r="P25" s="19">
        <f t="shared" si="7"/>
        <v>45166</v>
      </c>
    </row>
    <row r="26" spans="1:16" ht="16.5" thickBot="1" x14ac:dyDescent="0.3">
      <c r="A26" s="37"/>
      <c r="B26" s="37"/>
      <c r="C26" s="37"/>
      <c r="D26" s="38"/>
      <c r="E26" s="39">
        <f>SUM(E10:E25)</f>
        <v>750000</v>
      </c>
      <c r="F26" s="40">
        <f>SUM(F10:F25)</f>
        <v>37838.949999999997</v>
      </c>
      <c r="G26" s="40">
        <f t="shared" ref="G26:N26" si="13">SUM(G10:G25)</f>
        <v>400</v>
      </c>
      <c r="H26" s="40">
        <f t="shared" si="13"/>
        <v>21525</v>
      </c>
      <c r="I26" s="40">
        <f t="shared" si="13"/>
        <v>22800</v>
      </c>
      <c r="J26" s="40">
        <f t="shared" si="13"/>
        <v>53175</v>
      </c>
      <c r="K26" s="40">
        <f t="shared" si="13"/>
        <v>53250</v>
      </c>
      <c r="L26" s="40">
        <f t="shared" si="13"/>
        <v>7280</v>
      </c>
      <c r="M26" s="40">
        <f>SUM(M10:M25)</f>
        <v>3834</v>
      </c>
      <c r="N26" s="40">
        <f t="shared" si="13"/>
        <v>4023.2</v>
      </c>
      <c r="O26" s="40">
        <v>0</v>
      </c>
      <c r="P26" s="41">
        <f>SUM(P10:P25)</f>
        <v>659578.85</v>
      </c>
    </row>
    <row r="27" spans="1:16" ht="15.75" x14ac:dyDescent="0.25">
      <c r="A27" s="42"/>
      <c r="B27" s="42"/>
      <c r="C27" s="42"/>
      <c r="D27" s="43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</row>
  </sheetData>
  <mergeCells count="3">
    <mergeCell ref="A6:P6"/>
    <mergeCell ref="A7:P7"/>
    <mergeCell ref="A8:P8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 Contratado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geografia</dc:creator>
  <cp:lastModifiedBy>TIC-01</cp:lastModifiedBy>
  <dcterms:created xsi:type="dcterms:W3CDTF">2018-06-19T14:57:37Z</dcterms:created>
  <dcterms:modified xsi:type="dcterms:W3CDTF">2018-06-19T17:38:34Z</dcterms:modified>
</cp:coreProperties>
</file>