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Agosto/"/>
    </mc:Choice>
  </mc:AlternateContent>
  <xr:revisionPtr revIDLastSave="0" documentId="8_{921B968B-E321-485F-95DA-A34368CBD63E}" xr6:coauthVersionLast="36" xr6:coauthVersionMax="36" xr10:uidLastSave="{00000000-0000-0000-0000-000000000000}"/>
  <bookViews>
    <workbookView xWindow="0" yWindow="0" windowWidth="28800" windowHeight="12105" xr2:uid="{44CB1DA3-965E-4138-BC59-607931608510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'!$A$1:$O$57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1"/>
  <c r="N22" i="1"/>
  <c r="M22" i="1"/>
  <c r="L22" i="1"/>
  <c r="K22" i="1"/>
  <c r="J22" i="1"/>
  <c r="H22" i="1" s="1"/>
  <c r="O22" i="1" s="1"/>
  <c r="N21" i="1"/>
  <c r="M21" i="1"/>
  <c r="L21" i="1"/>
  <c r="K21" i="1"/>
  <c r="J21" i="1"/>
  <c r="H21" i="1"/>
  <c r="O21" i="1" s="1"/>
  <c r="N19" i="1"/>
  <c r="M19" i="1"/>
  <c r="L19" i="1"/>
  <c r="K19" i="1"/>
  <c r="J19" i="1"/>
  <c r="H19" i="1"/>
  <c r="O19" i="1" s="1"/>
  <c r="N17" i="1"/>
  <c r="M17" i="1"/>
  <c r="L17" i="1"/>
  <c r="K17" i="1"/>
  <c r="J17" i="1"/>
  <c r="H17" i="1"/>
  <c r="O17" i="1" s="1"/>
  <c r="N16" i="1"/>
  <c r="M16" i="1"/>
  <c r="L16" i="1"/>
  <c r="K16" i="1"/>
  <c r="J16" i="1"/>
  <c r="H16" i="1" s="1"/>
  <c r="O16" i="1" s="1"/>
  <c r="N14" i="1"/>
  <c r="M14" i="1"/>
  <c r="L14" i="1"/>
  <c r="K14" i="1"/>
  <c r="H14" i="1" s="1"/>
  <c r="O14" i="1" s="1"/>
  <c r="J14" i="1"/>
  <c r="N13" i="1"/>
  <c r="M13" i="1"/>
  <c r="L13" i="1"/>
  <c r="K13" i="1"/>
  <c r="J13" i="1"/>
  <c r="H13" i="1" s="1"/>
  <c r="O13" i="1" s="1"/>
  <c r="N12" i="1"/>
  <c r="M12" i="1"/>
  <c r="M23" i="1" s="1"/>
  <c r="L12" i="1"/>
  <c r="K12" i="1"/>
  <c r="K23" i="1" s="1"/>
  <c r="J12" i="1"/>
  <c r="H12" i="1"/>
  <c r="O12" i="1" s="1"/>
  <c r="N11" i="1"/>
  <c r="N23" i="1" s="1"/>
  <c r="M11" i="1"/>
  <c r="L11" i="1"/>
  <c r="L23" i="1" s="1"/>
  <c r="K11" i="1"/>
  <c r="J11" i="1"/>
  <c r="H11" i="1"/>
  <c r="H23" i="1" s="1"/>
  <c r="A7" i="1"/>
  <c r="E27" i="1" l="1"/>
  <c r="O11" i="1"/>
  <c r="O23" i="1" s="1"/>
  <c r="J23" i="1"/>
</calcChain>
</file>

<file path=xl/sharedStrings.xml><?xml version="1.0" encoding="utf-8"?>
<sst xmlns="http://schemas.openxmlformats.org/spreadsheetml/2006/main" count="76" uniqueCount="55">
  <si>
    <t xml:space="preserve">NOMINA DE PAGO DEL PERSONAL TEMPORAL </t>
  </si>
  <si>
    <t>En RD$</t>
  </si>
  <si>
    <t xml:space="preserve">No. </t>
  </si>
  <si>
    <t>NOMBRE</t>
  </si>
  <si>
    <t>GENERO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</si>
  <si>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</si>
  <si>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</si>
  <si>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</si>
  <si>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</si>
  <si>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</si>
  <si>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</si>
  <si>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</si>
  <si>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</si>
  <si>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</si>
  <si>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</si>
  <si>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</si>
  <si>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</si>
  <si>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</si>
  <si>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</si>
  <si>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</si>
  <si>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</si>
  <si>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</si>
  <si>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</si>
  <si>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</si>
  <si>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>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</si>
  <si>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</si>
  <si>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</si>
  <si>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</si>
  <si>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</si>
  <si>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</si>
  <si>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</si>
  <si>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</si>
  <si>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</si>
  <si>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Planificacion y Desarrollo </t>
  </si>
  <si>
    <t xml:space="preserve">Encargado de Planificacion y Desarrollo </t>
  </si>
  <si>
    <t xml:space="preserve">Priscilla Pamela Vargas Serulle </t>
  </si>
  <si>
    <t xml:space="preserve">Tecnico de Desarrollo Organizacional </t>
  </si>
  <si>
    <t xml:space="preserve">Direccion de Geografia </t>
  </si>
  <si>
    <t>Oliver Ramos Almonte</t>
  </si>
  <si>
    <t xml:space="preserve">Direcion de Geografia </t>
  </si>
  <si>
    <t>Analista de Investigación Geográfica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</si>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</sst>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/>
    </xf>
    <xf numFmtId="43" fontId="3" fillId="0" borderId="14" xfId="1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top"/>
    </xf>
    <xf numFmtId="43" fontId="3" fillId="0" borderId="18" xfId="1" applyFont="1" applyFill="1" applyBorder="1" applyAlignment="1">
      <alignment horizontal="center" vertical="center"/>
    </xf>
    <xf numFmtId="43" fontId="3" fillId="0" borderId="1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3" fontId="4" fillId="2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29" xfId="1" applyFont="1" applyFill="1" applyBorder="1" applyAlignment="1">
      <alignment horizontal="left" vertical="center"/>
    </xf>
    <xf numFmtId="43" fontId="2" fillId="0" borderId="0" xfId="0" applyNumberFormat="1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231321</xdr:rowOff>
    </xdr:from>
    <xdr:to>
      <xdr:col>6</xdr:col>
      <xdr:colOff>1465264</xdr:colOff>
      <xdr:row>4</xdr:row>
      <xdr:rowOff>208078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24B48D4-1CD2-4120-BA8E-70E6ADE14A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9477" y="231321"/>
          <a:ext cx="2935287" cy="929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de%20personal%20fijo%20agosto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</sheetNames>
    <sheetDataSet>
      <sheetData sheetId="0">
        <row r="8">
          <cell r="A8" t="str">
            <v>Mes: Agosto 2022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D973-90C1-4885-9CCA-277A5E9CE405}">
  <sheetPr>
    <pageSetUpPr fitToPage="1"/>
  </sheetPr>
  <dimension ref="A5:R63"/>
  <sheetViews>
    <sheetView showGridLines="0" tabSelected="1" zoomScale="70" zoomScaleNormal="70" workbookViewId="0">
      <selection activeCell="L30" sqref="L30"/>
    </sheetView>
  </sheetViews>
  <sheetFormatPr baseColWidth="10" defaultColWidth="11.42578125" defaultRowHeight="18.75" x14ac:dyDescent="0.3"/>
  <cols>
    <col min="1" max="1" width="6.42578125" style="1" bestFit="1" customWidth="1"/>
    <col min="2" max="2" width="49.28515625" style="1" bestFit="1" customWidth="1"/>
    <col min="3" max="3" width="13.28515625" style="1" bestFit="1" customWidth="1"/>
    <col min="4" max="4" width="32.5703125" style="1" bestFit="1" customWidth="1"/>
    <col min="5" max="5" width="47.5703125" style="2" bestFit="1" customWidth="1"/>
    <col min="6" max="6" width="19.42578125" style="3" bestFit="1" customWidth="1"/>
    <col min="7" max="7" width="25.140625" style="1" bestFit="1" customWidth="1"/>
    <col min="8" max="8" width="22.140625" style="1" bestFit="1" customWidth="1"/>
    <col min="9" max="9" width="15.42578125" style="1" bestFit="1" customWidth="1"/>
    <col min="10" max="10" width="18.140625" style="1" customWidth="1"/>
    <col min="11" max="11" width="19.85546875" style="1" customWidth="1"/>
    <col min="12" max="12" width="21.140625" style="1" customWidth="1"/>
    <col min="13" max="13" width="20.140625" style="1" customWidth="1"/>
    <col min="14" max="14" width="18" style="1" bestFit="1" customWidth="1"/>
    <col min="15" max="15" width="22.140625" style="1" bestFit="1" customWidth="1"/>
    <col min="16" max="16" width="24.28515625" style="1" customWidth="1"/>
    <col min="17" max="16384" width="11.42578125" style="1"/>
  </cols>
  <sheetData>
    <row r="5" spans="1:15" x14ac:dyDescent="0.3">
      <c r="A5" s="4"/>
      <c r="B5" s="4"/>
      <c r="C5" s="4"/>
      <c r="D5" s="4"/>
      <c r="E5" s="5"/>
      <c r="F5" s="6"/>
      <c r="G5" s="7"/>
      <c r="H5" s="8"/>
      <c r="I5" s="7"/>
      <c r="J5" s="7"/>
      <c r="K5" s="7"/>
      <c r="L5" s="4"/>
      <c r="M5" s="7"/>
      <c r="N5" s="4"/>
      <c r="O5" s="4"/>
    </row>
    <row r="6" spans="1:15" x14ac:dyDescent="0.3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">
      <c r="A7" s="10" t="str">
        <f>+'[1]Nomina Fijo'!A8:O8</f>
        <v>Mes: Agosto 2022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9.5" thickBot="1" x14ac:dyDescent="0.35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8.25" thickBot="1" x14ac:dyDescent="0.35">
      <c r="A9" s="12" t="s">
        <v>2</v>
      </c>
      <c r="B9" s="13" t="s">
        <v>3</v>
      </c>
      <c r="C9" s="13" t="s">
        <v>4</v>
      </c>
      <c r="D9" s="13" t="s">
        <v>5</v>
      </c>
      <c r="E9" s="14" t="s">
        <v>6</v>
      </c>
      <c r="F9" s="12" t="s">
        <v>7</v>
      </c>
      <c r="G9" s="13" t="s">
        <v>8</v>
      </c>
      <c r="H9" s="13" t="s">
        <v>9</v>
      </c>
      <c r="I9" s="14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5" t="s">
        <v>15</v>
      </c>
      <c r="O9" s="12" t="s">
        <v>16</v>
      </c>
    </row>
    <row r="10" spans="1:15" ht="23.25" thickBot="1" x14ac:dyDescent="0.35">
      <c r="A10" s="16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x14ac:dyDescent="0.3">
      <c r="A11" s="19">
        <v>1</v>
      </c>
      <c r="B11" s="20" t="s">
        <v>18</v>
      </c>
      <c r="C11" s="21" t="s">
        <v>19</v>
      </c>
      <c r="D11" s="20" t="s">
        <v>20</v>
      </c>
      <c r="E11" s="22" t="s">
        <v>21</v>
      </c>
      <c r="F11" s="23" t="s">
        <v>22</v>
      </c>
      <c r="G11" s="24">
        <v>155000</v>
      </c>
      <c r="H11" s="25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25042.81</v>
      </c>
      <c r="I11" s="24">
        <v>25</v>
      </c>
      <c r="J11" s="24">
        <f>ROUND(IF((G11)&gt;(15600*20),((15600*20)*0.0287),(G11)*0.0287),2)</f>
        <v>4448.5</v>
      </c>
      <c r="K11" s="24">
        <f>ROUND(IF((G11)&gt;(15600*10),((15600*10)*0.0304),(G11)*0.0304),2)</f>
        <v>4712</v>
      </c>
      <c r="L11" s="24">
        <f>ROUND(IF((G11)&gt;(15600*20),((15600*20)*0.071),(G11)*0.071),2)</f>
        <v>11005</v>
      </c>
      <c r="M11" s="24">
        <f>ROUND(IF((G11)&gt;(15600*10),((15600*10)*0.0709),(G11)*0.0709),2)</f>
        <v>10989.5</v>
      </c>
      <c r="N11" s="26">
        <f>+ROUND(IF(G11&gt;(15600*4),((15600*4)*0.0115),G11*0.0115),2)</f>
        <v>717.6</v>
      </c>
      <c r="O11" s="27">
        <f>+G11-H11-I11-J11-K11</f>
        <v>120771.69</v>
      </c>
    </row>
    <row r="12" spans="1:15" x14ac:dyDescent="0.3">
      <c r="A12" s="19">
        <v>2</v>
      </c>
      <c r="B12" s="28" t="s">
        <v>23</v>
      </c>
      <c r="C12" s="29" t="s">
        <v>19</v>
      </c>
      <c r="D12" s="28" t="s">
        <v>24</v>
      </c>
      <c r="E12" s="30" t="s">
        <v>25</v>
      </c>
      <c r="F12" s="23" t="s">
        <v>22</v>
      </c>
      <c r="G12" s="31">
        <v>115000</v>
      </c>
      <c r="H12" s="3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31">
        <v>25</v>
      </c>
      <c r="J12" s="31">
        <f>ROUND(IF((G12)&gt;(15600*20),((15600*20)*0.0287),(G12)*0.0287),2)</f>
        <v>3300.5</v>
      </c>
      <c r="K12" s="24">
        <f>ROUND(IF((G12)&gt;(15600*10),((15600*10)*0.0304),(G12)*0.0304),2)</f>
        <v>3496</v>
      </c>
      <c r="L12" s="24">
        <f>ROUND(IF((G12)&gt;(15600*20),((15600*20)*0.071),(G12)*0.071),2)</f>
        <v>8165</v>
      </c>
      <c r="M12" s="24">
        <f>ROUND(IF((G12)&gt;(15600*10),((15600*10)*0.0709),(G12)*0.0709),2)</f>
        <v>8153.5</v>
      </c>
      <c r="N12" s="26">
        <f>+ROUND(IF(G12&gt;(15600*4),((15600*4)*0.0115),G12*0.0115),2)</f>
        <v>717.6</v>
      </c>
      <c r="O12" s="33">
        <f>+G12-H12-I12-J12-K12</f>
        <v>92544.69</v>
      </c>
    </row>
    <row r="13" spans="1:15" x14ac:dyDescent="0.3">
      <c r="A13" s="19">
        <v>3</v>
      </c>
      <c r="B13" s="20" t="s">
        <v>26</v>
      </c>
      <c r="C13" s="21" t="s">
        <v>19</v>
      </c>
      <c r="D13" s="20" t="s">
        <v>20</v>
      </c>
      <c r="E13" s="22" t="s">
        <v>27</v>
      </c>
      <c r="F13" s="23" t="s">
        <v>22</v>
      </c>
      <c r="G13" s="24">
        <v>130000</v>
      </c>
      <c r="H13" s="2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19162.189999999999</v>
      </c>
      <c r="I13" s="24">
        <v>25</v>
      </c>
      <c r="J13" s="31">
        <f>ROUND(IF((G13)&gt;(15600*20),((15600*20)*0.0287),(G13)*0.0287),2)</f>
        <v>3731</v>
      </c>
      <c r="K13" s="24">
        <f>ROUND(IF((G13)&gt;(15600*10),((15600*10)*0.0304),(G13)*0.0304),2)</f>
        <v>3952</v>
      </c>
      <c r="L13" s="24">
        <f>ROUND(IF((G13)&gt;(15600*20),((15600*20)*0.071),(G13)*0.071),2)</f>
        <v>9230</v>
      </c>
      <c r="M13" s="24">
        <f>ROUND(IF((G13)&gt;(15600*10),((15600*10)*0.0709),(G13)*0.0709),2)</f>
        <v>9217</v>
      </c>
      <c r="N13" s="26">
        <f>+ROUND(IF(G13&gt;(15600*4),((15600*4)*0.0115),G13*0.0115),2)</f>
        <v>717.6</v>
      </c>
      <c r="O13" s="27">
        <f>+G13-H13-I13-J13-K13</f>
        <v>103129.81</v>
      </c>
    </row>
    <row r="14" spans="1:15" s="44" customFormat="1" ht="19.5" thickBot="1" x14ac:dyDescent="0.3">
      <c r="A14" s="34">
        <v>4</v>
      </c>
      <c r="B14" s="35" t="s">
        <v>28</v>
      </c>
      <c r="C14" s="36" t="s">
        <v>19</v>
      </c>
      <c r="D14" s="35" t="s">
        <v>24</v>
      </c>
      <c r="E14" s="37" t="s">
        <v>29</v>
      </c>
      <c r="F14" s="38" t="s">
        <v>22</v>
      </c>
      <c r="G14" s="39">
        <v>71000</v>
      </c>
      <c r="H14" s="39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5556.62</v>
      </c>
      <c r="I14" s="39">
        <v>25</v>
      </c>
      <c r="J14" s="40">
        <f>ROUND(IF((G14)&gt;(15600*20),((15600*20)*0.0287),(G14)*0.0287),2)</f>
        <v>2037.7</v>
      </c>
      <c r="K14" s="41">
        <f>ROUND(IF((G14)&gt;(15600*10),((15600*10)*0.0304),(G14)*0.0304),2)</f>
        <v>2158.4</v>
      </c>
      <c r="L14" s="41">
        <f>ROUND(IF((G14)&gt;(15600*20),((15600*20)*0.071),(G14)*0.071),2)</f>
        <v>5041</v>
      </c>
      <c r="M14" s="41">
        <f>ROUND(IF((G14)&gt;(15600*10),((15600*10)*0.0709),(G14)*0.0709),2)</f>
        <v>5033.8999999999996</v>
      </c>
      <c r="N14" s="42">
        <f>+ROUND(IF(G14&gt;(15600*4),((15600*4)*0.0115),G14*0.0115),2)</f>
        <v>717.6</v>
      </c>
      <c r="O14" s="43">
        <f>+G14-H14-I14-J14-K14</f>
        <v>61222.28</v>
      </c>
    </row>
    <row r="15" spans="1:15" ht="23.25" thickBot="1" x14ac:dyDescent="0.35">
      <c r="A15" s="45" t="s">
        <v>30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x14ac:dyDescent="0.3">
      <c r="A16" s="19">
        <v>5</v>
      </c>
      <c r="B16" s="20" t="s">
        <v>31</v>
      </c>
      <c r="C16" s="21" t="s">
        <v>32</v>
      </c>
      <c r="D16" s="20" t="s">
        <v>33</v>
      </c>
      <c r="E16" s="22" t="s">
        <v>34</v>
      </c>
      <c r="F16" s="23" t="s">
        <v>22</v>
      </c>
      <c r="G16" s="24">
        <v>140000</v>
      </c>
      <c r="H16" s="2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21514.44</v>
      </c>
      <c r="I16" s="24">
        <v>25</v>
      </c>
      <c r="J16" s="24">
        <f>ROUND(IF((G16)&gt;(15600*20),((15600*20)*0.0287),(G16)*0.0287),2)</f>
        <v>4018</v>
      </c>
      <c r="K16" s="24">
        <f>ROUND(IF((G16)&gt;(15600*10),((15600*10)*0.0304),(G16)*0.0304),2)</f>
        <v>4256</v>
      </c>
      <c r="L16" s="24">
        <f>ROUND(IF((G16)&gt;(15600*20),((15600*20)*0.071),(G16)*0.071),2)</f>
        <v>9940</v>
      </c>
      <c r="M16" s="24">
        <f>ROUND(IF((G16)&gt;(15600*10),((15600*10)*0.0709),(G16)*0.0709),2)</f>
        <v>9926</v>
      </c>
      <c r="N16" s="26">
        <f>+ROUND(IF(G16&gt;(15600*4),((15600*4)*0.0115),G16*0.0115),2)</f>
        <v>717.6</v>
      </c>
      <c r="O16" s="27">
        <f>+G16-H16-I16-J16-K16</f>
        <v>110186.56</v>
      </c>
    </row>
    <row r="17" spans="1:15" ht="19.5" thickBot="1" x14ac:dyDescent="0.35">
      <c r="A17" s="34">
        <v>6</v>
      </c>
      <c r="B17" s="48" t="s">
        <v>35</v>
      </c>
      <c r="C17" s="49" t="s">
        <v>19</v>
      </c>
      <c r="D17" s="50" t="s">
        <v>33</v>
      </c>
      <c r="E17" s="51" t="s">
        <v>36</v>
      </c>
      <c r="F17" s="38" t="s">
        <v>22</v>
      </c>
      <c r="G17" s="41">
        <v>50000</v>
      </c>
      <c r="H17" s="52">
        <f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1854</v>
      </c>
      <c r="I17" s="41">
        <v>25</v>
      </c>
      <c r="J17" s="40">
        <f>ROUND(IF((G17)&gt;(15600*20),((15600*20)*0.0287),(G17)*0.0287),2)</f>
        <v>1435</v>
      </c>
      <c r="K17" s="41">
        <f>ROUND(IF((G17)&gt;(15600*10),((15600*10)*0.0304),(G17)*0.0304),2)</f>
        <v>1520</v>
      </c>
      <c r="L17" s="41">
        <f>ROUND(IF((G17)&gt;(15600*20),((15600*20)*0.071),(G17)*0.071),2)</f>
        <v>3550</v>
      </c>
      <c r="M17" s="41">
        <f>ROUND(IF((G17)&gt;(15600*10),((15600*10)*0.0709),(G17)*0.0709),2)</f>
        <v>3545</v>
      </c>
      <c r="N17" s="42">
        <f>+ROUND(IF(G17&gt;(15600*4),((15600*4)*0.0115),G17*0.0115),2)</f>
        <v>575</v>
      </c>
      <c r="O17" s="53">
        <f>+G17-H17-I17-J17-K17</f>
        <v>45166</v>
      </c>
    </row>
    <row r="18" spans="1:15" ht="23.25" thickBot="1" x14ac:dyDescent="0.35">
      <c r="A18" s="54" t="s">
        <v>37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5" ht="19.5" thickBot="1" x14ac:dyDescent="0.35">
      <c r="A19" s="34">
        <v>7</v>
      </c>
      <c r="B19" s="57" t="s">
        <v>38</v>
      </c>
      <c r="C19" s="58" t="s">
        <v>32</v>
      </c>
      <c r="D19" s="59" t="s">
        <v>39</v>
      </c>
      <c r="E19" s="59" t="s">
        <v>40</v>
      </c>
      <c r="F19" s="60" t="s">
        <v>22</v>
      </c>
      <c r="G19" s="40">
        <v>70000</v>
      </c>
      <c r="H19" s="40">
        <f t="shared" ref="H19:H22" si="0"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5368.44</v>
      </c>
      <c r="I19" s="40">
        <v>25</v>
      </c>
      <c r="J19" s="40">
        <f t="shared" ref="J19" si="1">ROUND(IF((G19)&gt;(15600*20),((15600*20)*0.0287),(G19)*0.0287),2)</f>
        <v>2009</v>
      </c>
      <c r="K19" s="41">
        <f t="shared" ref="K19" si="2">ROUND(IF((G19)&gt;(15600*10),((15600*10)*0.0304),(G19)*0.0304),2)</f>
        <v>2128</v>
      </c>
      <c r="L19" s="41">
        <f t="shared" ref="L19" si="3">ROUND(IF((G19)&gt;(15600*20),((15600*20)*0.071),(G19)*0.071),2)</f>
        <v>4970</v>
      </c>
      <c r="M19" s="41">
        <f t="shared" ref="M19" si="4">ROUND(IF((G19)&gt;(15600*10),((15600*10)*0.0709),(G19)*0.0709),2)</f>
        <v>4963</v>
      </c>
      <c r="N19" s="42">
        <f t="shared" ref="N19" si="5">+ROUND(IF(G19&gt;(15600*4),((15600*4)*0.0115),G19*0.0115),2)</f>
        <v>717.6</v>
      </c>
      <c r="O19" s="61">
        <f t="shared" ref="O19:O22" si="6">+G19-H19-I19-J19-K19</f>
        <v>60469.56</v>
      </c>
    </row>
    <row r="20" spans="1:15" ht="23.25" thickBot="1" x14ac:dyDescent="0.35">
      <c r="A20" s="45" t="s">
        <v>41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</row>
    <row r="21" spans="1:15" x14ac:dyDescent="0.3">
      <c r="A21" s="19">
        <v>8</v>
      </c>
      <c r="B21" s="20" t="s">
        <v>42</v>
      </c>
      <c r="C21" s="21" t="s">
        <v>19</v>
      </c>
      <c r="D21" s="20" t="s">
        <v>43</v>
      </c>
      <c r="E21" s="22" t="s">
        <v>44</v>
      </c>
      <c r="F21" s="23" t="s">
        <v>22</v>
      </c>
      <c r="G21" s="24">
        <v>140000</v>
      </c>
      <c r="H21" s="25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21514.44</v>
      </c>
      <c r="I21" s="24">
        <v>25</v>
      </c>
      <c r="J21" s="24">
        <f t="shared" ref="J21:J22" si="7">ROUND(IF((G21)&gt;(15600*20),((15600*20)*0.0287),(G21)*0.0287),2)</f>
        <v>4018</v>
      </c>
      <c r="K21" s="24">
        <f t="shared" ref="K21:K22" si="8">ROUND(IF((G21)&gt;(15600*10),((15600*10)*0.0304),(G21)*0.0304),2)</f>
        <v>4256</v>
      </c>
      <c r="L21" s="24">
        <f>ROUND(IF((G21)&gt;(15600*20),((15600*20)*0.071),(G21)*0.071),2)</f>
        <v>9940</v>
      </c>
      <c r="M21" s="24">
        <f t="shared" ref="M21:M22" si="9">ROUND(IF((G21)&gt;(15600*10),((15600*10)*0.0709),(G21)*0.0709),2)</f>
        <v>9926</v>
      </c>
      <c r="N21" s="26">
        <f t="shared" ref="N21:N22" si="10">+ROUND(IF(G21&gt;(15600*4),((15600*4)*0.0115),G21*0.0115),2)</f>
        <v>717.6</v>
      </c>
      <c r="O21" s="27">
        <f>+G21-H21-I21-J21-K21</f>
        <v>110186.56</v>
      </c>
    </row>
    <row r="22" spans="1:15" ht="19.5" thickBot="1" x14ac:dyDescent="0.35">
      <c r="A22" s="19">
        <v>9</v>
      </c>
      <c r="B22" s="28" t="s">
        <v>45</v>
      </c>
      <c r="C22" s="21" t="s">
        <v>19</v>
      </c>
      <c r="D22" s="62" t="s">
        <v>43</v>
      </c>
      <c r="E22" s="62" t="s">
        <v>46</v>
      </c>
      <c r="F22" s="23" t="s">
        <v>22</v>
      </c>
      <c r="G22" s="40">
        <v>56000</v>
      </c>
      <c r="H22" s="40">
        <f t="shared" si="0"/>
        <v>2733.92</v>
      </c>
      <c r="I22" s="40">
        <v>25</v>
      </c>
      <c r="J22" s="40">
        <f t="shared" si="7"/>
        <v>1607.2</v>
      </c>
      <c r="K22" s="41">
        <f t="shared" si="8"/>
        <v>1702.4</v>
      </c>
      <c r="L22" s="41">
        <f>ROUND(IF((G22)&gt;(15600*20),((15600*20)*0.071),(G22)*0.071),2)</f>
        <v>3976</v>
      </c>
      <c r="M22" s="41">
        <f t="shared" si="9"/>
        <v>3970.4</v>
      </c>
      <c r="N22" s="42">
        <f t="shared" si="10"/>
        <v>644</v>
      </c>
      <c r="O22" s="61">
        <f t="shared" si="6"/>
        <v>49931.48</v>
      </c>
    </row>
    <row r="23" spans="1:15" ht="19.5" thickBot="1" x14ac:dyDescent="0.35">
      <c r="A23" s="63" t="s">
        <v>47</v>
      </c>
      <c r="B23" s="64"/>
      <c r="C23" s="64"/>
      <c r="D23" s="64"/>
      <c r="E23" s="64"/>
      <c r="F23" s="64"/>
      <c r="G23" s="65">
        <f t="shared" ref="G23:O23" si="11">SUM(G11:G22)</f>
        <v>927000</v>
      </c>
      <c r="H23" s="65">
        <f t="shared" si="11"/>
        <v>118380.67</v>
      </c>
      <c r="I23" s="65">
        <f t="shared" si="11"/>
        <v>225</v>
      </c>
      <c r="J23" s="65">
        <f t="shared" si="11"/>
        <v>26604.9</v>
      </c>
      <c r="K23" s="65">
        <f t="shared" si="11"/>
        <v>28180.800000000003</v>
      </c>
      <c r="L23" s="65">
        <f t="shared" si="11"/>
        <v>65817</v>
      </c>
      <c r="M23" s="65">
        <f t="shared" si="11"/>
        <v>65724.3</v>
      </c>
      <c r="N23" s="65">
        <f t="shared" si="11"/>
        <v>6242.2000000000007</v>
      </c>
      <c r="O23" s="65">
        <f t="shared" si="11"/>
        <v>753608.63000000012</v>
      </c>
    </row>
    <row r="24" spans="1:15" x14ac:dyDescent="0.3">
      <c r="A24" s="4"/>
      <c r="G24" s="1" t="s">
        <v>48</v>
      </c>
      <c r="H24" s="4"/>
      <c r="I24" s="4" t="s">
        <v>48</v>
      </c>
      <c r="J24" s="4"/>
      <c r="K24" s="4"/>
      <c r="L24" s="4"/>
      <c r="M24" s="4"/>
      <c r="N24" s="4"/>
    </row>
    <row r="25" spans="1:15" x14ac:dyDescent="0.3">
      <c r="A25" s="4"/>
      <c r="B25" s="4"/>
      <c r="C25" s="4"/>
      <c r="D25" s="4"/>
      <c r="E25" s="66"/>
      <c r="F25" s="67"/>
      <c r="G25" s="4"/>
      <c r="H25" s="68"/>
      <c r="I25" s="4"/>
      <c r="J25" s="68"/>
      <c r="K25" s="68"/>
      <c r="L25" s="68"/>
      <c r="M25" s="4"/>
      <c r="N25" s="4"/>
      <c r="O25" s="68"/>
    </row>
    <row r="26" spans="1:15" s="69" customFormat="1" x14ac:dyDescent="0.3">
      <c r="A26" s="4"/>
      <c r="B26" s="4"/>
      <c r="C26" s="4"/>
      <c r="D26" s="4"/>
      <c r="E26" s="66"/>
      <c r="F26" s="67"/>
      <c r="G26" s="4"/>
      <c r="H26" s="4"/>
      <c r="I26" s="4"/>
      <c r="J26" s="68"/>
      <c r="K26" s="68"/>
      <c r="L26" s="68"/>
      <c r="M26" s="68"/>
      <c r="N26" s="68"/>
      <c r="O26" s="68"/>
    </row>
    <row r="27" spans="1:15" ht="19.5" thickBot="1" x14ac:dyDescent="0.35">
      <c r="A27" s="4"/>
      <c r="C27" s="70" t="s">
        <v>49</v>
      </c>
      <c r="D27" s="70"/>
      <c r="E27" s="71">
        <f>G23+M23+L23+N23</f>
        <v>1064783.5</v>
      </c>
      <c r="H27" s="4"/>
      <c r="I27" s="4"/>
      <c r="J27" s="4"/>
      <c r="K27" s="68"/>
      <c r="L27" s="68"/>
      <c r="M27" s="68"/>
      <c r="N27" s="68"/>
      <c r="O27" s="72"/>
    </row>
    <row r="28" spans="1:15" ht="19.5" thickTop="1" x14ac:dyDescent="0.3">
      <c r="A28" s="4"/>
      <c r="B28" s="7"/>
      <c r="C28" s="7"/>
      <c r="D28" s="7"/>
      <c r="E28" s="73"/>
      <c r="H28" s="4"/>
      <c r="I28" s="4"/>
      <c r="J28" s="4"/>
      <c r="K28" s="68"/>
      <c r="L28" s="68"/>
      <c r="M28" s="68"/>
      <c r="N28" s="68"/>
      <c r="O28" s="72"/>
    </row>
    <row r="29" spans="1:15" x14ac:dyDescent="0.3">
      <c r="A29" s="4"/>
      <c r="B29" s="7"/>
      <c r="C29" s="7"/>
      <c r="D29" s="7"/>
      <c r="E29" s="73"/>
      <c r="G29" s="74"/>
      <c r="H29" s="4"/>
      <c r="I29" s="4"/>
      <c r="J29" s="4"/>
      <c r="K29" s="68"/>
      <c r="L29" s="3"/>
      <c r="N29" s="68"/>
      <c r="O29" s="72"/>
    </row>
    <row r="30" spans="1:15" x14ac:dyDescent="0.3">
      <c r="A30" s="4"/>
      <c r="B30" s="7"/>
      <c r="C30" s="7"/>
      <c r="D30" s="7"/>
      <c r="E30" s="73"/>
      <c r="H30" s="4"/>
      <c r="I30" s="4"/>
      <c r="J30" s="4"/>
      <c r="K30" s="68"/>
      <c r="L30" s="3"/>
      <c r="N30" s="68"/>
      <c r="O30" s="72"/>
    </row>
    <row r="31" spans="1:15" x14ac:dyDescent="0.3">
      <c r="A31" s="4"/>
      <c r="B31" s="7"/>
      <c r="C31" s="7"/>
      <c r="D31" s="7"/>
      <c r="E31" s="73"/>
      <c r="H31" s="75"/>
      <c r="I31" s="4"/>
      <c r="J31" s="4"/>
      <c r="K31" s="68"/>
      <c r="L31" s="67"/>
      <c r="M31" s="4"/>
      <c r="N31" s="68"/>
      <c r="O31" s="72"/>
    </row>
    <row r="32" spans="1:15" x14ac:dyDescent="0.3">
      <c r="A32" s="4"/>
      <c r="B32" s="7"/>
      <c r="C32" s="7"/>
      <c r="D32" s="7"/>
      <c r="E32" s="73"/>
      <c r="H32" s="75"/>
      <c r="I32" s="4"/>
      <c r="J32" s="4"/>
      <c r="K32" s="68"/>
      <c r="L32" s="67"/>
      <c r="M32" s="4"/>
      <c r="N32" s="68"/>
      <c r="O32" s="72"/>
    </row>
    <row r="33" spans="1:18" ht="19.5" thickBot="1" x14ac:dyDescent="0.35">
      <c r="A33" s="4"/>
      <c r="B33" s="76"/>
      <c r="C33" s="77"/>
      <c r="D33" s="4"/>
      <c r="E33" s="78"/>
      <c r="F33" s="79"/>
      <c r="G33" s="80"/>
      <c r="J33" s="77"/>
      <c r="L33" s="67"/>
      <c r="M33" s="4"/>
    </row>
    <row r="34" spans="1:18" x14ac:dyDescent="0.3">
      <c r="A34" s="4"/>
      <c r="B34" s="81" t="s">
        <v>50</v>
      </c>
      <c r="C34" s="81"/>
      <c r="D34" s="4"/>
      <c r="E34" s="81" t="s">
        <v>51</v>
      </c>
      <c r="G34" s="82" t="s">
        <v>52</v>
      </c>
      <c r="H34" s="82"/>
      <c r="I34" s="82"/>
      <c r="J34" s="83"/>
      <c r="L34" s="67"/>
      <c r="M34" s="4"/>
    </row>
    <row r="35" spans="1:18" x14ac:dyDescent="0.3">
      <c r="A35" s="84"/>
      <c r="B35" s="1" t="s">
        <v>53</v>
      </c>
      <c r="D35" s="4"/>
      <c r="E35" s="1" t="s">
        <v>18</v>
      </c>
      <c r="G35" s="85" t="s">
        <v>54</v>
      </c>
      <c r="H35" s="85"/>
      <c r="I35" s="85"/>
      <c r="J35" s="86"/>
      <c r="L35" s="67"/>
      <c r="M35" s="2"/>
    </row>
    <row r="36" spans="1:18" x14ac:dyDescent="0.3">
      <c r="A36" s="87"/>
      <c r="D36" s="2"/>
      <c r="L36" s="88"/>
    </row>
    <row r="37" spans="1:18" x14ac:dyDescent="0.3">
      <c r="A37" s="84"/>
      <c r="L37" s="81"/>
    </row>
    <row r="38" spans="1:18" x14ac:dyDescent="0.3">
      <c r="A38" s="84"/>
      <c r="I38" s="74"/>
      <c r="L38" s="3"/>
    </row>
    <row r="39" spans="1:18" x14ac:dyDescent="0.3">
      <c r="A39" s="4"/>
      <c r="I39" s="2"/>
      <c r="L39" s="3"/>
      <c r="M39" s="4"/>
    </row>
    <row r="40" spans="1:18" x14ac:dyDescent="0.3">
      <c r="A40" s="4"/>
      <c r="D40" s="4"/>
      <c r="I40" s="2"/>
      <c r="L40" s="67"/>
      <c r="M40" s="4"/>
    </row>
    <row r="41" spans="1:18" x14ac:dyDescent="0.3">
      <c r="A41" s="4"/>
      <c r="D41" s="4"/>
      <c r="E41" s="74"/>
      <c r="F41"/>
      <c r="G41"/>
      <c r="H41"/>
      <c r="I41"/>
      <c r="J41"/>
      <c r="K41"/>
      <c r="L41" s="7"/>
      <c r="M41" s="7"/>
      <c r="N41" s="73"/>
      <c r="O41" s="3"/>
      <c r="P41"/>
      <c r="Q41"/>
      <c r="R41"/>
    </row>
    <row r="42" spans="1:18" x14ac:dyDescent="0.3">
      <c r="D42" s="2"/>
      <c r="F42"/>
      <c r="G42"/>
      <c r="H42"/>
      <c r="I42"/>
      <c r="J42"/>
      <c r="K42"/>
      <c r="L42" s="7"/>
      <c r="M42" s="7"/>
      <c r="N42" s="73"/>
      <c r="O42" s="3"/>
      <c r="P42"/>
      <c r="Q42"/>
      <c r="R42"/>
    </row>
    <row r="43" spans="1:18" x14ac:dyDescent="0.3">
      <c r="D43" s="2"/>
      <c r="F43"/>
      <c r="G43"/>
      <c r="H43"/>
      <c r="I43"/>
      <c r="J43"/>
      <c r="K43"/>
      <c r="L43" s="89"/>
      <c r="M43" s="4"/>
      <c r="N43" s="79"/>
      <c r="O43"/>
      <c r="P43"/>
      <c r="Q43"/>
      <c r="R43"/>
    </row>
    <row r="44" spans="1:18" x14ac:dyDescent="0.3">
      <c r="D44" s="2"/>
      <c r="F44"/>
      <c r="G44"/>
      <c r="H44"/>
      <c r="I44"/>
      <c r="J44"/>
      <c r="K44"/>
      <c r="L44" s="81"/>
      <c r="M44" s="4"/>
      <c r="N44" s="81"/>
      <c r="O44" s="3"/>
      <c r="P44"/>
      <c r="Q44"/>
      <c r="R44"/>
    </row>
    <row r="45" spans="1:18" x14ac:dyDescent="0.3">
      <c r="B45" s="2"/>
      <c r="D45" s="2"/>
      <c r="E45" s="74"/>
      <c r="F45"/>
      <c r="G45"/>
      <c r="H45"/>
      <c r="I45"/>
      <c r="J45"/>
      <c r="K45"/>
      <c r="M45" s="4"/>
      <c r="O45" s="3"/>
      <c r="P45"/>
      <c r="Q45"/>
      <c r="R45"/>
    </row>
    <row r="46" spans="1:18" x14ac:dyDescent="0.3">
      <c r="D46" s="2"/>
      <c r="F46"/>
      <c r="G46"/>
      <c r="H46"/>
      <c r="I46"/>
      <c r="J46"/>
      <c r="K46"/>
      <c r="M46" s="2"/>
      <c r="N46" s="2"/>
      <c r="O46" s="3"/>
      <c r="P46"/>
      <c r="Q46"/>
      <c r="R46"/>
    </row>
    <row r="47" spans="1:18" x14ac:dyDescent="0.3">
      <c r="D47" s="2"/>
      <c r="F47"/>
      <c r="G47"/>
      <c r="H47"/>
      <c r="I47"/>
      <c r="J47"/>
      <c r="K47"/>
      <c r="N47" s="2"/>
      <c r="O47" s="3"/>
      <c r="P47"/>
      <c r="Q47"/>
      <c r="R47"/>
    </row>
    <row r="48" spans="1:18" x14ac:dyDescent="0.3">
      <c r="B48" s="2"/>
      <c r="D48" s="2"/>
      <c r="F48"/>
      <c r="G48"/>
      <c r="H48"/>
      <c r="I48"/>
      <c r="J48"/>
      <c r="K48"/>
      <c r="N48" s="2"/>
      <c r="O48" s="3"/>
      <c r="P48"/>
      <c r="Q48"/>
      <c r="R48"/>
    </row>
    <row r="49" spans="4:18" x14ac:dyDescent="0.3">
      <c r="D49" s="2"/>
      <c r="F49"/>
      <c r="G49"/>
      <c r="H49"/>
      <c r="I49"/>
      <c r="J49"/>
      <c r="K49"/>
      <c r="N49" s="2"/>
      <c r="O49" s="3"/>
      <c r="P49"/>
      <c r="Q49"/>
      <c r="R49"/>
    </row>
    <row r="50" spans="4:18" x14ac:dyDescent="0.3">
      <c r="D50" s="2"/>
      <c r="F50"/>
      <c r="G50"/>
      <c r="H50"/>
      <c r="I50"/>
      <c r="J50"/>
      <c r="K50"/>
      <c r="M50" s="4"/>
      <c r="N50" s="2"/>
      <c r="O50" s="3"/>
      <c r="P50"/>
      <c r="Q50"/>
      <c r="R50"/>
    </row>
    <row r="51" spans="4:18" x14ac:dyDescent="0.3">
      <c r="D51" s="2"/>
      <c r="F51"/>
      <c r="G51"/>
      <c r="H51"/>
      <c r="I51"/>
      <c r="J51"/>
      <c r="K51"/>
      <c r="M51" s="4"/>
      <c r="N51" s="74"/>
      <c r="O51" s="3"/>
      <c r="P51"/>
      <c r="Q51"/>
      <c r="R51"/>
    </row>
    <row r="52" spans="4:18" x14ac:dyDescent="0.3">
      <c r="F52"/>
      <c r="G52"/>
      <c r="H52"/>
      <c r="I52"/>
      <c r="J52"/>
      <c r="K52"/>
      <c r="M52" s="2"/>
      <c r="N52" s="2"/>
      <c r="O52" s="3"/>
      <c r="P52"/>
      <c r="Q52"/>
      <c r="R52"/>
    </row>
    <row r="53" spans="4:18" x14ac:dyDescent="0.3">
      <c r="F53"/>
      <c r="G53"/>
      <c r="H53"/>
      <c r="I53"/>
      <c r="J53"/>
      <c r="K53"/>
      <c r="M53" s="2"/>
      <c r="N53" s="2"/>
      <c r="O53" s="3"/>
      <c r="P53"/>
      <c r="Q53"/>
      <c r="R53"/>
    </row>
    <row r="54" spans="4:18" x14ac:dyDescent="0.3">
      <c r="F54" s="1"/>
      <c r="I54" s="2"/>
    </row>
    <row r="55" spans="4:18" x14ac:dyDescent="0.3">
      <c r="F55" s="1"/>
      <c r="I55" s="2"/>
    </row>
    <row r="56" spans="4:18" x14ac:dyDescent="0.3">
      <c r="F56" s="1"/>
      <c r="I56" s="2"/>
    </row>
    <row r="57" spans="4:18" x14ac:dyDescent="0.3">
      <c r="F57" s="1"/>
      <c r="I57" s="2"/>
    </row>
    <row r="58" spans="4:18" x14ac:dyDescent="0.3">
      <c r="I58" s="2"/>
    </row>
    <row r="59" spans="4:18" x14ac:dyDescent="0.3">
      <c r="I59" s="2"/>
    </row>
    <row r="60" spans="4:18" x14ac:dyDescent="0.3">
      <c r="I60" s="2"/>
    </row>
    <row r="61" spans="4:18" x14ac:dyDescent="0.3">
      <c r="I61" s="2"/>
    </row>
    <row r="62" spans="4:18" x14ac:dyDescent="0.3">
      <c r="I62" s="2"/>
    </row>
    <row r="63" spans="4:18" x14ac:dyDescent="0.3">
      <c r="I63" s="2"/>
    </row>
  </sheetData>
  <mergeCells count="11">
    <mergeCell ref="A20:O20"/>
    <mergeCell ref="A23:F23"/>
    <mergeCell ref="C27:D27"/>
    <mergeCell ref="G34:I34"/>
    <mergeCell ref="G35:I35"/>
    <mergeCell ref="A6:O6"/>
    <mergeCell ref="A7:O7"/>
    <mergeCell ref="A8:O8"/>
    <mergeCell ref="A10:O10"/>
    <mergeCell ref="A15:O15"/>
    <mergeCell ref="A18:O18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1F733-0900-4CAE-96BB-C894BAB01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0C98B-6C9A-4C7B-9EAE-4804219961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AB5818-E95D-4E08-AE33-548A1793DCA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a5c77184-e583-448a-9313-172398034e82"/>
    <ds:schemaRef ds:uri="http://schemas.microsoft.com/office/infopath/2007/PartnerControls"/>
    <ds:schemaRef ds:uri="http://purl.org/dc/elements/1.1/"/>
    <ds:schemaRef ds:uri="6f1d2a94-10b3-4315-8e65-29e9920951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2022-09-06T13:43:34Z</dcterms:created>
  <dcterms:modified xsi:type="dcterms:W3CDTF">2022-09-06T13:44:03Z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